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8_{A3FC042F-3056-48FC-BFD8-1C5FA1CA575B}" xr6:coauthVersionLast="47" xr6:coauthVersionMax="47" xr10:uidLastSave="{00000000-0000-0000-0000-000000000000}"/>
  <bookViews>
    <workbookView xWindow="6735" yWindow="1800" windowWidth="20460" windowHeight="10770" xr2:uid="{5E02E31C-9822-4B8E-B3EA-870958CD0DDF}"/>
  </bookViews>
  <sheets>
    <sheet name="③市町村別(国保)" sheetId="1" r:id="rId1"/>
  </sheets>
  <definedNames>
    <definedName name="_xlnm.Print_Area" localSheetId="0">'③市町村別(国保)'!$A$1:$U$48</definedName>
    <definedName name="_xlnm.Print_Titles" localSheetId="0">'③市町村別(国保)'!$A:$B,'③市町村別(国保)'!$1:$6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7" i="1"/>
  <c r="H7" i="1"/>
  <c r="I7" i="1"/>
  <c r="M7" i="1"/>
  <c r="N7" i="1"/>
  <c r="O7" i="1"/>
  <c r="P7" i="1"/>
  <c r="Q7" i="1"/>
  <c r="T7" i="1" s="1"/>
  <c r="R7" i="1"/>
  <c r="S7" i="1"/>
  <c r="F8" i="1"/>
  <c r="G8" i="1"/>
  <c r="H8" i="1"/>
  <c r="I8" i="1"/>
  <c r="M8" i="1"/>
  <c r="N8" i="1"/>
  <c r="O8" i="1"/>
  <c r="P8" i="1"/>
  <c r="Q8" i="1"/>
  <c r="T8" i="1" s="1"/>
  <c r="R8" i="1"/>
  <c r="S8" i="1"/>
  <c r="F9" i="1"/>
  <c r="G9" i="1"/>
  <c r="H9" i="1"/>
  <c r="I9" i="1"/>
  <c r="I52" i="1" s="1"/>
  <c r="I46" i="1" s="1"/>
  <c r="M9" i="1"/>
  <c r="N9" i="1"/>
  <c r="O9" i="1"/>
  <c r="P9" i="1"/>
  <c r="Q9" i="1"/>
  <c r="R9" i="1"/>
  <c r="S9" i="1"/>
  <c r="T9" i="1"/>
  <c r="U9" i="1"/>
  <c r="F10" i="1"/>
  <c r="G10" i="1"/>
  <c r="H10" i="1"/>
  <c r="I10" i="1"/>
  <c r="M10" i="1"/>
  <c r="N10" i="1"/>
  <c r="O10" i="1"/>
  <c r="P54" i="1" s="1"/>
  <c r="P10" i="1"/>
  <c r="Q10" i="1"/>
  <c r="T10" i="1" s="1"/>
  <c r="R10" i="1"/>
  <c r="S10" i="1"/>
  <c r="F11" i="1"/>
  <c r="G11" i="1"/>
  <c r="G53" i="1" s="1"/>
  <c r="H11" i="1"/>
  <c r="I11" i="1"/>
  <c r="M11" i="1"/>
  <c r="N11" i="1"/>
  <c r="O11" i="1"/>
  <c r="P11" i="1"/>
  <c r="Q11" i="1"/>
  <c r="R11" i="1"/>
  <c r="T11" i="1" s="1"/>
  <c r="S11" i="1"/>
  <c r="U11" i="1"/>
  <c r="F12" i="1"/>
  <c r="G12" i="1"/>
  <c r="H12" i="1"/>
  <c r="I12" i="1"/>
  <c r="M12" i="1"/>
  <c r="N53" i="1" s="1"/>
  <c r="N12" i="1"/>
  <c r="O12" i="1"/>
  <c r="P12" i="1"/>
  <c r="Q12" i="1"/>
  <c r="T12" i="1" s="1"/>
  <c r="R12" i="1"/>
  <c r="S12" i="1"/>
  <c r="U12" i="1"/>
  <c r="F13" i="1"/>
  <c r="G13" i="1"/>
  <c r="H13" i="1"/>
  <c r="I13" i="1"/>
  <c r="M13" i="1"/>
  <c r="N13" i="1"/>
  <c r="O13" i="1"/>
  <c r="P13" i="1"/>
  <c r="Q13" i="1"/>
  <c r="T13" i="1" s="1"/>
  <c r="R13" i="1"/>
  <c r="S13" i="1"/>
  <c r="F14" i="1"/>
  <c r="G14" i="1"/>
  <c r="H14" i="1"/>
  <c r="I14" i="1"/>
  <c r="M14" i="1"/>
  <c r="N14" i="1"/>
  <c r="O14" i="1"/>
  <c r="P14" i="1"/>
  <c r="Q14" i="1"/>
  <c r="R14" i="1"/>
  <c r="S14" i="1"/>
  <c r="U14" i="1" s="1"/>
  <c r="T14" i="1"/>
  <c r="F15" i="1"/>
  <c r="G15" i="1"/>
  <c r="H15" i="1"/>
  <c r="I15" i="1"/>
  <c r="M15" i="1"/>
  <c r="N15" i="1"/>
  <c r="O15" i="1"/>
  <c r="P15" i="1"/>
  <c r="Q15" i="1"/>
  <c r="T15" i="1" s="1"/>
  <c r="R15" i="1"/>
  <c r="S15" i="1"/>
  <c r="F16" i="1"/>
  <c r="G16" i="1"/>
  <c r="H16" i="1"/>
  <c r="I16" i="1"/>
  <c r="M16" i="1"/>
  <c r="N16" i="1"/>
  <c r="O16" i="1"/>
  <c r="P16" i="1"/>
  <c r="Q16" i="1"/>
  <c r="T16" i="1" s="1"/>
  <c r="R16" i="1"/>
  <c r="S16" i="1"/>
  <c r="F17" i="1"/>
  <c r="G17" i="1"/>
  <c r="H17" i="1"/>
  <c r="I17" i="1"/>
  <c r="I53" i="1" s="1"/>
  <c r="M17" i="1"/>
  <c r="N17" i="1"/>
  <c r="O17" i="1"/>
  <c r="P17" i="1"/>
  <c r="Q17" i="1"/>
  <c r="R17" i="1"/>
  <c r="S17" i="1"/>
  <c r="T17" i="1"/>
  <c r="U17" i="1"/>
  <c r="F18" i="1"/>
  <c r="G18" i="1"/>
  <c r="H18" i="1"/>
  <c r="I18" i="1"/>
  <c r="M18" i="1"/>
  <c r="N18" i="1"/>
  <c r="O18" i="1"/>
  <c r="P18" i="1"/>
  <c r="Q18" i="1"/>
  <c r="T18" i="1" s="1"/>
  <c r="R18" i="1"/>
  <c r="S18" i="1"/>
  <c r="F19" i="1"/>
  <c r="G19" i="1"/>
  <c r="H19" i="1"/>
  <c r="I19" i="1"/>
  <c r="M19" i="1"/>
  <c r="N19" i="1"/>
  <c r="O19" i="1"/>
  <c r="P19" i="1"/>
  <c r="Q19" i="1"/>
  <c r="R19" i="1"/>
  <c r="T19" i="1" s="1"/>
  <c r="S19" i="1"/>
  <c r="U19" i="1"/>
  <c r="F20" i="1"/>
  <c r="G20" i="1"/>
  <c r="H20" i="1"/>
  <c r="I20" i="1"/>
  <c r="M20" i="1"/>
  <c r="N20" i="1"/>
  <c r="O20" i="1"/>
  <c r="P20" i="1"/>
  <c r="Q20" i="1"/>
  <c r="T20" i="1" s="1"/>
  <c r="R20" i="1"/>
  <c r="S20" i="1"/>
  <c r="U20" i="1"/>
  <c r="F21" i="1"/>
  <c r="G21" i="1"/>
  <c r="H21" i="1"/>
  <c r="I21" i="1"/>
  <c r="M21" i="1"/>
  <c r="N21" i="1"/>
  <c r="O21" i="1"/>
  <c r="P21" i="1"/>
  <c r="Q21" i="1"/>
  <c r="T21" i="1" s="1"/>
  <c r="R21" i="1"/>
  <c r="S21" i="1"/>
  <c r="F22" i="1"/>
  <c r="G22" i="1"/>
  <c r="H22" i="1"/>
  <c r="I22" i="1"/>
  <c r="M22" i="1"/>
  <c r="N22" i="1"/>
  <c r="O22" i="1"/>
  <c r="P22" i="1"/>
  <c r="Q22" i="1"/>
  <c r="R22" i="1"/>
  <c r="S22" i="1"/>
  <c r="U22" i="1" s="1"/>
  <c r="T22" i="1"/>
  <c r="F23" i="1"/>
  <c r="G23" i="1"/>
  <c r="H23" i="1"/>
  <c r="I23" i="1"/>
  <c r="M23" i="1"/>
  <c r="N23" i="1"/>
  <c r="O23" i="1"/>
  <c r="P23" i="1"/>
  <c r="Q23" i="1"/>
  <c r="T23" i="1" s="1"/>
  <c r="R23" i="1"/>
  <c r="S23" i="1"/>
  <c r="F24" i="1"/>
  <c r="G24" i="1"/>
  <c r="H24" i="1"/>
  <c r="I24" i="1"/>
  <c r="M24" i="1"/>
  <c r="N24" i="1"/>
  <c r="O24" i="1"/>
  <c r="P24" i="1"/>
  <c r="Q24" i="1"/>
  <c r="T24" i="1" s="1"/>
  <c r="R24" i="1"/>
  <c r="S24" i="1"/>
  <c r="F25" i="1"/>
  <c r="G25" i="1"/>
  <c r="H25" i="1"/>
  <c r="I25" i="1"/>
  <c r="M25" i="1"/>
  <c r="N25" i="1"/>
  <c r="O25" i="1"/>
  <c r="P25" i="1"/>
  <c r="Q25" i="1"/>
  <c r="U25" i="1" s="1"/>
  <c r="R25" i="1"/>
  <c r="S25" i="1"/>
  <c r="T25" i="1"/>
  <c r="F26" i="1"/>
  <c r="G26" i="1"/>
  <c r="H26" i="1"/>
  <c r="I26" i="1"/>
  <c r="M26" i="1"/>
  <c r="N26" i="1"/>
  <c r="O26" i="1"/>
  <c r="P26" i="1"/>
  <c r="Q26" i="1"/>
  <c r="T26" i="1" s="1"/>
  <c r="R26" i="1"/>
  <c r="S26" i="1"/>
  <c r="F27" i="1"/>
  <c r="G27" i="1"/>
  <c r="H27" i="1"/>
  <c r="I27" i="1"/>
  <c r="M27" i="1"/>
  <c r="N27" i="1"/>
  <c r="O27" i="1"/>
  <c r="P27" i="1"/>
  <c r="Q27" i="1"/>
  <c r="R27" i="1"/>
  <c r="T27" i="1" s="1"/>
  <c r="S27" i="1"/>
  <c r="U27" i="1"/>
  <c r="F28" i="1"/>
  <c r="G28" i="1"/>
  <c r="H28" i="1"/>
  <c r="I28" i="1"/>
  <c r="M28" i="1"/>
  <c r="N28" i="1"/>
  <c r="O28" i="1"/>
  <c r="P28" i="1"/>
  <c r="Q28" i="1"/>
  <c r="T28" i="1" s="1"/>
  <c r="R28" i="1"/>
  <c r="S28" i="1"/>
  <c r="U28" i="1"/>
  <c r="F29" i="1"/>
  <c r="G29" i="1"/>
  <c r="H29" i="1"/>
  <c r="I29" i="1"/>
  <c r="M29" i="1"/>
  <c r="N29" i="1"/>
  <c r="O29" i="1"/>
  <c r="P29" i="1"/>
  <c r="Q29" i="1"/>
  <c r="T29" i="1" s="1"/>
  <c r="R29" i="1"/>
  <c r="S29" i="1"/>
  <c r="F30" i="1"/>
  <c r="G30" i="1"/>
  <c r="H30" i="1"/>
  <c r="I30" i="1"/>
  <c r="M30" i="1"/>
  <c r="N30" i="1"/>
  <c r="O30" i="1"/>
  <c r="P30" i="1"/>
  <c r="Q30" i="1"/>
  <c r="R30" i="1"/>
  <c r="S30" i="1"/>
  <c r="U30" i="1" s="1"/>
  <c r="T30" i="1"/>
  <c r="F31" i="1"/>
  <c r="G31" i="1"/>
  <c r="H31" i="1"/>
  <c r="I31" i="1"/>
  <c r="M31" i="1"/>
  <c r="N31" i="1"/>
  <c r="O31" i="1"/>
  <c r="P31" i="1"/>
  <c r="Q31" i="1"/>
  <c r="T31" i="1" s="1"/>
  <c r="R31" i="1"/>
  <c r="S31" i="1"/>
  <c r="F32" i="1"/>
  <c r="G32" i="1"/>
  <c r="H32" i="1"/>
  <c r="I32" i="1"/>
  <c r="M32" i="1"/>
  <c r="N32" i="1"/>
  <c r="O32" i="1"/>
  <c r="P32" i="1"/>
  <c r="Q32" i="1"/>
  <c r="T32" i="1" s="1"/>
  <c r="R32" i="1"/>
  <c r="S32" i="1"/>
  <c r="F33" i="1"/>
  <c r="G33" i="1"/>
  <c r="H33" i="1"/>
  <c r="I33" i="1"/>
  <c r="M33" i="1"/>
  <c r="N33" i="1"/>
  <c r="O33" i="1"/>
  <c r="P33" i="1"/>
  <c r="Q33" i="1"/>
  <c r="R33" i="1"/>
  <c r="S33" i="1"/>
  <c r="T33" i="1"/>
  <c r="U33" i="1"/>
  <c r="F34" i="1"/>
  <c r="G34" i="1"/>
  <c r="H34" i="1"/>
  <c r="I34" i="1"/>
  <c r="M34" i="1"/>
  <c r="N34" i="1"/>
  <c r="O34" i="1"/>
  <c r="P34" i="1"/>
  <c r="Q34" i="1"/>
  <c r="T34" i="1" s="1"/>
  <c r="R34" i="1"/>
  <c r="S34" i="1"/>
  <c r="F35" i="1"/>
  <c r="G35" i="1"/>
  <c r="H35" i="1"/>
  <c r="I35" i="1"/>
  <c r="M35" i="1"/>
  <c r="N35" i="1"/>
  <c r="O35" i="1"/>
  <c r="P35" i="1"/>
  <c r="Q35" i="1"/>
  <c r="R35" i="1"/>
  <c r="T35" i="1" s="1"/>
  <c r="S35" i="1"/>
  <c r="U35" i="1"/>
  <c r="F36" i="1"/>
  <c r="G36" i="1"/>
  <c r="H36" i="1"/>
  <c r="I36" i="1"/>
  <c r="M36" i="1"/>
  <c r="N36" i="1"/>
  <c r="O36" i="1"/>
  <c r="P36" i="1"/>
  <c r="Q36" i="1"/>
  <c r="R36" i="1"/>
  <c r="T36" i="1" s="1"/>
  <c r="S36" i="1"/>
  <c r="U36" i="1"/>
  <c r="F37" i="1"/>
  <c r="G37" i="1"/>
  <c r="H37" i="1"/>
  <c r="I37" i="1"/>
  <c r="M37" i="1"/>
  <c r="N37" i="1"/>
  <c r="O37" i="1"/>
  <c r="P37" i="1"/>
  <c r="Q37" i="1"/>
  <c r="T37" i="1" s="1"/>
  <c r="R37" i="1"/>
  <c r="S37" i="1"/>
  <c r="U37" i="1" s="1"/>
  <c r="F38" i="1"/>
  <c r="G38" i="1"/>
  <c r="H38" i="1"/>
  <c r="I38" i="1"/>
  <c r="M38" i="1"/>
  <c r="N38" i="1"/>
  <c r="O38" i="1"/>
  <c r="P38" i="1"/>
  <c r="Q38" i="1"/>
  <c r="R38" i="1"/>
  <c r="S38" i="1"/>
  <c r="U38" i="1" s="1"/>
  <c r="T38" i="1"/>
  <c r="F39" i="1"/>
  <c r="G39" i="1"/>
  <c r="H39" i="1"/>
  <c r="I39" i="1"/>
  <c r="M39" i="1"/>
  <c r="N39" i="1"/>
  <c r="O39" i="1"/>
  <c r="P39" i="1"/>
  <c r="Q39" i="1"/>
  <c r="T39" i="1" s="1"/>
  <c r="R39" i="1"/>
  <c r="S39" i="1"/>
  <c r="F40" i="1"/>
  <c r="G40" i="1"/>
  <c r="H40" i="1"/>
  <c r="I40" i="1"/>
  <c r="M40" i="1"/>
  <c r="N40" i="1"/>
  <c r="O40" i="1"/>
  <c r="P40" i="1"/>
  <c r="Q40" i="1"/>
  <c r="T40" i="1" s="1"/>
  <c r="R40" i="1"/>
  <c r="S40" i="1"/>
  <c r="F41" i="1"/>
  <c r="G41" i="1"/>
  <c r="H41" i="1"/>
  <c r="I41" i="1"/>
  <c r="M41" i="1"/>
  <c r="N41" i="1"/>
  <c r="O41" i="1"/>
  <c r="P41" i="1"/>
  <c r="Q41" i="1"/>
  <c r="U41" i="1" s="1"/>
  <c r="R41" i="1"/>
  <c r="S41" i="1"/>
  <c r="T41" i="1"/>
  <c r="C42" i="1"/>
  <c r="F42" i="1" s="1"/>
  <c r="D42" i="1"/>
  <c r="G42" i="1" s="1"/>
  <c r="E42" i="1"/>
  <c r="I42" i="1"/>
  <c r="J42" i="1"/>
  <c r="O42" i="1" s="1"/>
  <c r="K42" i="1"/>
  <c r="M42" i="1" s="1"/>
  <c r="L42" i="1"/>
  <c r="P42" i="1" s="1"/>
  <c r="Q42" i="1"/>
  <c r="S42" i="1"/>
  <c r="C43" i="1"/>
  <c r="H43" i="1" s="1"/>
  <c r="D43" i="1"/>
  <c r="G43" i="1" s="1"/>
  <c r="E43" i="1"/>
  <c r="I43" i="1" s="1"/>
  <c r="F43" i="1"/>
  <c r="J43" i="1"/>
  <c r="Q43" i="1" s="1"/>
  <c r="K43" i="1"/>
  <c r="R43" i="1" s="1"/>
  <c r="L43" i="1"/>
  <c r="L44" i="1" s="1"/>
  <c r="N43" i="1"/>
  <c r="S43" i="1"/>
  <c r="C44" i="1"/>
  <c r="J44" i="1"/>
  <c r="O44" i="1" s="1"/>
  <c r="K44" i="1"/>
  <c r="N44" i="1" s="1"/>
  <c r="C45" i="1"/>
  <c r="D45" i="1"/>
  <c r="G45" i="1" s="1"/>
  <c r="E45" i="1"/>
  <c r="I45" i="1" s="1"/>
  <c r="F45" i="1"/>
  <c r="H45" i="1"/>
  <c r="J45" i="1"/>
  <c r="M45" i="1" s="1"/>
  <c r="K45" i="1"/>
  <c r="R45" i="1" s="1"/>
  <c r="L45" i="1"/>
  <c r="S45" i="1" s="1"/>
  <c r="P45" i="1"/>
  <c r="G52" i="1"/>
  <c r="G46" i="1" s="1"/>
  <c r="G54" i="1"/>
  <c r="F48" i="1" s="1"/>
  <c r="G47" i="1" l="1"/>
  <c r="F47" i="1"/>
  <c r="T42" i="1"/>
  <c r="P44" i="1"/>
  <c r="T43" i="1"/>
  <c r="U43" i="1"/>
  <c r="T47" i="1"/>
  <c r="T48" i="1"/>
  <c r="T46" i="1"/>
  <c r="M44" i="1"/>
  <c r="E44" i="1"/>
  <c r="I44" i="1" s="1"/>
  <c r="P43" i="1"/>
  <c r="P52" i="1"/>
  <c r="P46" i="1" s="1"/>
  <c r="N54" i="1"/>
  <c r="N47" i="1" s="1"/>
  <c r="N52" i="1"/>
  <c r="N46" i="1" s="1"/>
  <c r="I54" i="1"/>
  <c r="Q45" i="1"/>
  <c r="D44" i="1"/>
  <c r="G44" i="1" s="1"/>
  <c r="O43" i="1"/>
  <c r="R42" i="1"/>
  <c r="P53" i="1"/>
  <c r="O48" i="1" s="1"/>
  <c r="G48" i="1"/>
  <c r="O45" i="1"/>
  <c r="R44" i="1"/>
  <c r="M43" i="1"/>
  <c r="H42" i="1"/>
  <c r="U39" i="1"/>
  <c r="U31" i="1"/>
  <c r="U23" i="1"/>
  <c r="U15" i="1"/>
  <c r="U7" i="1"/>
  <c r="N45" i="1"/>
  <c r="Q44" i="1"/>
  <c r="U34" i="1"/>
  <c r="U26" i="1"/>
  <c r="U18" i="1"/>
  <c r="U10" i="1"/>
  <c r="H44" i="1"/>
  <c r="N42" i="1"/>
  <c r="U29" i="1"/>
  <c r="U21" i="1"/>
  <c r="U13" i="1"/>
  <c r="U42" i="1"/>
  <c r="U40" i="1"/>
  <c r="U32" i="1"/>
  <c r="U24" i="1"/>
  <c r="U16" i="1"/>
  <c r="U8" i="1"/>
  <c r="H48" i="1" l="1"/>
  <c r="I48" i="1"/>
  <c r="N48" i="1"/>
  <c r="M48" i="1"/>
  <c r="P48" i="1"/>
  <c r="M47" i="1"/>
  <c r="I47" i="1"/>
  <c r="H47" i="1"/>
  <c r="U47" i="1"/>
  <c r="U48" i="1"/>
  <c r="U46" i="1"/>
  <c r="S44" i="1"/>
  <c r="P47" i="1"/>
  <c r="O47" i="1"/>
  <c r="T44" i="1"/>
  <c r="U44" i="1"/>
  <c r="U45" i="1"/>
  <c r="T45" i="1"/>
  <c r="F44" i="1"/>
</calcChain>
</file>

<file path=xl/sharedStrings.xml><?xml version="1.0" encoding="utf-8"?>
<sst xmlns="http://schemas.openxmlformats.org/spreadsheetml/2006/main" count="113" uniqueCount="59">
  <si>
    <t>減の団体</t>
  </si>
  <si>
    <t>同率の団体</t>
  </si>
  <si>
    <t>増の団体</t>
    <rPh sb="0" eb="1">
      <t>ゾウ</t>
    </rPh>
    <rPh sb="2" eb="4">
      <t>ダンタイ</t>
    </rPh>
    <phoneticPr fontId="4"/>
  </si>
  <si>
    <t>沿岸部以外</t>
    <rPh sb="0" eb="2">
      <t>エンガン</t>
    </rPh>
    <rPh sb="2" eb="3">
      <t>ブ</t>
    </rPh>
    <rPh sb="3" eb="5">
      <t>イガイ</t>
    </rPh>
    <phoneticPr fontId="4"/>
  </si>
  <si>
    <t>沿岸（仙台市除く）</t>
    <rPh sb="0" eb="2">
      <t>エンガン</t>
    </rPh>
    <rPh sb="3" eb="6">
      <t>センダイシ</t>
    </rPh>
    <rPh sb="6" eb="7">
      <t>ノゾ</t>
    </rPh>
    <phoneticPr fontId="4"/>
  </si>
  <si>
    <t>沿岸15市町</t>
    <rPh sb="0" eb="2">
      <t>エンガン</t>
    </rPh>
    <rPh sb="4" eb="5">
      <t>シ</t>
    </rPh>
    <rPh sb="5" eb="6">
      <t>マチ</t>
    </rPh>
    <phoneticPr fontId="4"/>
  </si>
  <si>
    <t>合計</t>
    <rPh sb="0" eb="2">
      <t>ゴウケイ</t>
    </rPh>
    <phoneticPr fontId="4"/>
  </si>
  <si>
    <t>沿</t>
    <rPh sb="0" eb="1">
      <t>エン</t>
    </rPh>
    <phoneticPr fontId="6"/>
  </si>
  <si>
    <t>南三陸町</t>
    <rPh sb="0" eb="1">
      <t>ミナミ</t>
    </rPh>
    <rPh sb="1" eb="3">
      <t>サンリク</t>
    </rPh>
    <rPh sb="3" eb="4">
      <t>チョウ</t>
    </rPh>
    <phoneticPr fontId="4"/>
  </si>
  <si>
    <t>女川町</t>
    <rPh sb="0" eb="3">
      <t>オナガワチョウ</t>
    </rPh>
    <phoneticPr fontId="4"/>
  </si>
  <si>
    <t>-</t>
  </si>
  <si>
    <t>美里町</t>
    <rPh sb="0" eb="3">
      <t>ミサトチョウ</t>
    </rPh>
    <phoneticPr fontId="4"/>
  </si>
  <si>
    <t>涌谷町</t>
    <rPh sb="0" eb="3">
      <t>ワクヤチョウ</t>
    </rPh>
    <phoneticPr fontId="4"/>
  </si>
  <si>
    <t>加美町</t>
    <rPh sb="0" eb="2">
      <t>カミ</t>
    </rPh>
    <rPh sb="2" eb="3">
      <t>チョウ</t>
    </rPh>
    <phoneticPr fontId="4"/>
  </si>
  <si>
    <t>色麻町</t>
    <rPh sb="0" eb="3">
      <t>シカマチョウ</t>
    </rPh>
    <phoneticPr fontId="4"/>
  </si>
  <si>
    <t>大衡村</t>
    <rPh sb="0" eb="3">
      <t>オオヒラムラ</t>
    </rPh>
    <phoneticPr fontId="4"/>
  </si>
  <si>
    <t>大郷町</t>
    <rPh sb="0" eb="2">
      <t>オオサト</t>
    </rPh>
    <rPh sb="2" eb="3">
      <t>チョウ</t>
    </rPh>
    <phoneticPr fontId="4"/>
  </si>
  <si>
    <t>大和町</t>
    <rPh sb="0" eb="3">
      <t>タイワチョウ</t>
    </rPh>
    <phoneticPr fontId="4"/>
  </si>
  <si>
    <t>利府町</t>
    <rPh sb="0" eb="3">
      <t>リフチョウ</t>
    </rPh>
    <phoneticPr fontId="4"/>
  </si>
  <si>
    <t>七ヶ浜町</t>
    <rPh sb="0" eb="3">
      <t>シチガハマ</t>
    </rPh>
    <rPh sb="3" eb="4">
      <t>チョウ</t>
    </rPh>
    <phoneticPr fontId="4"/>
  </si>
  <si>
    <t>松島町</t>
    <rPh sb="0" eb="3">
      <t>マツシマチョウ</t>
    </rPh>
    <phoneticPr fontId="4"/>
  </si>
  <si>
    <t>山元町</t>
    <rPh sb="0" eb="2">
      <t>ヤマモト</t>
    </rPh>
    <rPh sb="2" eb="3">
      <t>チョウ</t>
    </rPh>
    <phoneticPr fontId="4"/>
  </si>
  <si>
    <t>亘理町</t>
    <rPh sb="0" eb="3">
      <t>ワタリチョウ</t>
    </rPh>
    <phoneticPr fontId="4"/>
  </si>
  <si>
    <t>丸森町</t>
    <rPh sb="0" eb="2">
      <t>マルモリ</t>
    </rPh>
    <rPh sb="2" eb="3">
      <t>チョウ</t>
    </rPh>
    <phoneticPr fontId="4"/>
  </si>
  <si>
    <t>川崎町</t>
    <rPh sb="0" eb="3">
      <t>カワサキチョウ</t>
    </rPh>
    <phoneticPr fontId="4"/>
  </si>
  <si>
    <t>柴田町</t>
    <rPh sb="0" eb="2">
      <t>シバタ</t>
    </rPh>
    <rPh sb="2" eb="3">
      <t>チョウ</t>
    </rPh>
    <phoneticPr fontId="4"/>
  </si>
  <si>
    <t>村田町</t>
    <rPh sb="0" eb="2">
      <t>ムラタ</t>
    </rPh>
    <rPh sb="2" eb="3">
      <t>チョウ</t>
    </rPh>
    <phoneticPr fontId="4"/>
  </si>
  <si>
    <t>大河原町</t>
    <rPh sb="0" eb="3">
      <t>オオガワラ</t>
    </rPh>
    <rPh sb="3" eb="4">
      <t>チョウ</t>
    </rPh>
    <phoneticPr fontId="4"/>
  </si>
  <si>
    <t>七ヶ宿町</t>
    <rPh sb="0" eb="3">
      <t>シチガシュク</t>
    </rPh>
    <rPh sb="3" eb="4">
      <t>チョウ</t>
    </rPh>
    <phoneticPr fontId="4"/>
  </si>
  <si>
    <t>蔵王町</t>
    <rPh sb="0" eb="3">
      <t>ザオウチョウ</t>
    </rPh>
    <phoneticPr fontId="4"/>
  </si>
  <si>
    <t>富谷市</t>
    <rPh sb="0" eb="2">
      <t>トミヤ</t>
    </rPh>
    <rPh sb="2" eb="3">
      <t>シ</t>
    </rPh>
    <phoneticPr fontId="4"/>
  </si>
  <si>
    <t>大崎市</t>
    <phoneticPr fontId="4"/>
  </si>
  <si>
    <t>東松島市</t>
    <rPh sb="0" eb="1">
      <t>ヒガシ</t>
    </rPh>
    <rPh sb="1" eb="3">
      <t>マツシマ</t>
    </rPh>
    <rPh sb="3" eb="4">
      <t>シ</t>
    </rPh>
    <phoneticPr fontId="4"/>
  </si>
  <si>
    <t>栗原市</t>
    <rPh sb="0" eb="2">
      <t>クリハラ</t>
    </rPh>
    <rPh sb="2" eb="3">
      <t>シ</t>
    </rPh>
    <phoneticPr fontId="4"/>
  </si>
  <si>
    <t>登米市</t>
    <rPh sb="0" eb="3">
      <t>トメシ</t>
    </rPh>
    <phoneticPr fontId="4"/>
  </si>
  <si>
    <t>岩沼市</t>
    <rPh sb="0" eb="3">
      <t>イワヌマシ</t>
    </rPh>
    <phoneticPr fontId="4"/>
  </si>
  <si>
    <t>多賀城市</t>
    <rPh sb="0" eb="4">
      <t>タガジョウシ</t>
    </rPh>
    <phoneticPr fontId="4"/>
  </si>
  <si>
    <t>角田市</t>
    <rPh sb="0" eb="3">
      <t>カクダシ</t>
    </rPh>
    <phoneticPr fontId="4"/>
  </si>
  <si>
    <t>名取市</t>
    <rPh sb="0" eb="3">
      <t>ナトリシ</t>
    </rPh>
    <phoneticPr fontId="4"/>
  </si>
  <si>
    <t>白石市</t>
    <rPh sb="0" eb="3">
      <t>シロイシシ</t>
    </rPh>
    <phoneticPr fontId="4"/>
  </si>
  <si>
    <t>気仙沼市</t>
    <rPh sb="0" eb="4">
      <t>ケセンヌマシ</t>
    </rPh>
    <phoneticPr fontId="4"/>
  </si>
  <si>
    <t>塩竈市</t>
    <rPh sb="0" eb="2">
      <t>シオガマ</t>
    </rPh>
    <rPh sb="2" eb="3">
      <t>シ</t>
    </rPh>
    <phoneticPr fontId="4"/>
  </si>
  <si>
    <t>石巻市</t>
    <rPh sb="0" eb="2">
      <t>イシノマキ</t>
    </rPh>
    <rPh sb="2" eb="3">
      <t>シ</t>
    </rPh>
    <phoneticPr fontId="4"/>
  </si>
  <si>
    <t>仙台市</t>
    <rPh sb="0" eb="3">
      <t>センダイシ</t>
    </rPh>
    <phoneticPr fontId="4"/>
  </si>
  <si>
    <t>増減</t>
    <rPh sb="0" eb="2">
      <t>ゾウゲン</t>
    </rPh>
    <phoneticPr fontId="4"/>
  </si>
  <si>
    <t>令和元年度</t>
    <rPh sb="0" eb="2">
      <t>レイワ</t>
    </rPh>
    <rPh sb="2" eb="5">
      <t>ガンネンド</t>
    </rPh>
    <phoneticPr fontId="4"/>
  </si>
  <si>
    <t>令和6年度</t>
  </si>
  <si>
    <t>令和7年度</t>
  </si>
  <si>
    <t>増減率</t>
    <rPh sb="0" eb="3">
      <t>ゾウゲンリツ</t>
    </rPh>
    <phoneticPr fontId="4"/>
  </si>
  <si>
    <t>増減額</t>
    <rPh sb="0" eb="3">
      <t>ゾウゲンガク</t>
    </rPh>
    <phoneticPr fontId="4"/>
  </si>
  <si>
    <t>対 令和元年度</t>
    <rPh sb="0" eb="1">
      <t>タイ</t>
    </rPh>
    <rPh sb="2" eb="4">
      <t>レイワ</t>
    </rPh>
    <rPh sb="4" eb="7">
      <t>ガンネンド</t>
    </rPh>
    <phoneticPr fontId="4"/>
  </si>
  <si>
    <t>対 令和6年度</t>
  </si>
  <si>
    <t>収納率</t>
    <rPh sb="0" eb="3">
      <t>シュウノウリツ</t>
    </rPh>
    <phoneticPr fontId="4"/>
  </si>
  <si>
    <t>収納済額</t>
    <rPh sb="0" eb="3">
      <t>シュウノウズ</t>
    </rPh>
    <rPh sb="3" eb="4">
      <t>ガク</t>
    </rPh>
    <phoneticPr fontId="4"/>
  </si>
  <si>
    <t>調定済額</t>
    <rPh sb="0" eb="3">
      <t>チョウテイズミ</t>
    </rPh>
    <rPh sb="3" eb="4">
      <t>ガク</t>
    </rPh>
    <phoneticPr fontId="4"/>
  </si>
  <si>
    <t>（単位：千円）</t>
    <rPh sb="1" eb="3">
      <t>タンイ</t>
    </rPh>
    <rPh sb="4" eb="6">
      <t>センエン</t>
    </rPh>
    <phoneticPr fontId="11"/>
  </si>
  <si>
    <t>国保税（料）</t>
    <rPh sb="0" eb="2">
      <t>コクホ</t>
    </rPh>
    <rPh sb="2" eb="3">
      <t>ゼイ</t>
    </rPh>
    <rPh sb="4" eb="5">
      <t>リョウ</t>
    </rPh>
    <phoneticPr fontId="4"/>
  </si>
  <si>
    <t>【市町村別：対前年度比・対令和元年度(コロナ前)比】</t>
    <rPh sb="1" eb="4">
      <t>シチョウソン</t>
    </rPh>
    <rPh sb="4" eb="5">
      <t>ベツ</t>
    </rPh>
    <rPh sb="6" eb="7">
      <t>タイ</t>
    </rPh>
    <rPh sb="7" eb="10">
      <t>ゼンネンド</t>
    </rPh>
    <rPh sb="10" eb="11">
      <t>ヒ</t>
    </rPh>
    <rPh sb="12" eb="13">
      <t>タイ</t>
    </rPh>
    <rPh sb="13" eb="15">
      <t>レイワ</t>
    </rPh>
    <rPh sb="15" eb="18">
      <t>ガンネンド</t>
    </rPh>
    <rPh sb="22" eb="23">
      <t>マエ</t>
    </rPh>
    <rPh sb="24" eb="25">
      <t>ヒ</t>
    </rPh>
    <phoneticPr fontId="11"/>
  </si>
  <si>
    <t>令和７年度　市町村税の徴収実績に関する調（令和８年５月末現在)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</si>
</sst>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%"/>
    <numFmt numFmtId="177" formatCode="#,##0.00_ ;[Red]\-#,##0.00\ "/>
    <numFmt numFmtId="178" formatCode="#,##0_);[Red]\(#,##0\)"/>
    <numFmt numFmtId="179" formatCode="#,##0.0&quot;%&quot;;&quot;△ &quot;#,##0.0&quot;%&quot;"/>
    <numFmt numFmtId="180" formatCode="#,##0;&quot;△ &quot;#,##0"/>
    <numFmt numFmtId="181" formatCode="#,##0_ "/>
  </numFmts>
  <fonts count="16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8"/>
      <name val="HGPｺﾞｼｯｸM"/>
      <family val="3"/>
      <charset val="128"/>
    </font>
    <font>
      <sz val="6"/>
      <name val="游ゴシック"/>
      <family val="3"/>
      <charset val="128"/>
    </font>
    <font>
      <sz val="8"/>
      <color theme="1"/>
      <name val="HGPｺﾞｼｯｸM"/>
      <family val="3"/>
      <charset val="128"/>
    </font>
    <font>
      <sz val="9"/>
      <name val="HGPｺﾞｼｯｸM"/>
      <family val="3"/>
      <charset val="128"/>
    </font>
    <font>
      <b/>
      <sz val="9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sz val="12"/>
      <name val="HGPｺﾞｼｯｸM"/>
      <family val="3"/>
      <charset val="128"/>
    </font>
    <font>
      <b/>
      <sz val="12"/>
      <name val="HGPｺﾞｼｯｸM"/>
      <family val="3"/>
      <charset val="128"/>
    </font>
    <font>
      <b/>
      <u/>
      <sz val="12"/>
      <name val="HGPｺﾞｼｯｸM"/>
      <family val="3"/>
      <charset val="128"/>
    </font>
    <font>
      <sz val="12"/>
      <color indexed="8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47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2" fillId="0" borderId="0" xfId="1" applyFont="1" applyAlignment="1">
      <alignment vertical="center" shrinkToFit="1"/>
    </xf>
    <xf numFmtId="177" fontId="2" fillId="0" borderId="0" xfId="1" applyNumberFormat="1" applyFont="1" applyAlignment="1">
      <alignment vertical="center" shrinkToFit="1"/>
    </xf>
    <xf numFmtId="0" fontId="2" fillId="0" borderId="0" xfId="1" applyFont="1" applyAlignment="1">
      <alignment horizontal="center" vertical="center"/>
    </xf>
    <xf numFmtId="38" fontId="2" fillId="0" borderId="0" xfId="0" applyNumberFormat="1" applyFont="1" applyAlignment="1">
      <alignment horizontal="center" vertical="center" shrinkToFit="1"/>
    </xf>
    <xf numFmtId="0" fontId="2" fillId="0" borderId="0" xfId="0" applyFont="1">
      <alignment vertical="center"/>
    </xf>
    <xf numFmtId="0" fontId="2" fillId="0" borderId="0" xfId="2" applyNumberFormat="1" applyFont="1">
      <alignment vertical="center"/>
    </xf>
    <xf numFmtId="38" fontId="2" fillId="0" borderId="0" xfId="2" applyFont="1" applyAlignment="1">
      <alignment horizontal="center" vertical="center" shrinkToFit="1"/>
    </xf>
    <xf numFmtId="0" fontId="2" fillId="0" borderId="0" xfId="2" applyNumberFormat="1" applyFont="1" applyAlignment="1">
      <alignment horizontal="center" vertical="center"/>
    </xf>
    <xf numFmtId="178" fontId="2" fillId="0" borderId="0" xfId="1" applyNumberFormat="1" applyFont="1">
      <alignment vertical="center"/>
    </xf>
    <xf numFmtId="0" fontId="2" fillId="0" borderId="0" xfId="0" applyFont="1" applyAlignment="1">
      <alignment horizontal="center" vertical="center"/>
    </xf>
    <xf numFmtId="179" fontId="2" fillId="0" borderId="1" xfId="0" applyNumberFormat="1" applyFont="1" applyBorder="1" applyAlignment="1">
      <alignment horizontal="center" shrinkToFit="1"/>
    </xf>
    <xf numFmtId="179" fontId="2" fillId="0" borderId="2" xfId="1" applyNumberFormat="1" applyFont="1" applyBorder="1" applyAlignment="1">
      <alignment horizontal="center" shrinkToFit="1"/>
    </xf>
    <xf numFmtId="179" fontId="2" fillId="0" borderId="3" xfId="1" applyNumberFormat="1" applyFont="1" applyBorder="1" applyAlignment="1">
      <alignment horizontal="center" shrinkToFit="1"/>
    </xf>
    <xf numFmtId="179" fontId="5" fillId="0" borderId="4" xfId="1" applyNumberFormat="1" applyFont="1" applyBorder="1" applyAlignment="1">
      <alignment horizontal="center" shrinkToFit="1"/>
    </xf>
    <xf numFmtId="179" fontId="2" fillId="0" borderId="5" xfId="1" applyNumberFormat="1" applyFont="1" applyBorder="1" applyAlignment="1">
      <alignment horizontal="center" shrinkToFit="1"/>
    </xf>
    <xf numFmtId="180" fontId="2" fillId="0" borderId="6" xfId="1" applyNumberFormat="1" applyFont="1" applyBorder="1" applyAlignment="1">
      <alignment shrinkToFit="1"/>
    </xf>
    <xf numFmtId="179" fontId="2" fillId="0" borderId="7" xfId="1" applyNumberFormat="1" applyFont="1" applyBorder="1" applyAlignment="1">
      <alignment horizontal="center" shrinkToFit="1"/>
    </xf>
    <xf numFmtId="180" fontId="2" fillId="0" borderId="8" xfId="1" applyNumberFormat="1" applyFont="1" applyBorder="1" applyAlignment="1">
      <alignment shrinkToFit="1"/>
    </xf>
    <xf numFmtId="181" fontId="2" fillId="0" borderId="9" xfId="1" applyNumberFormat="1" applyFont="1" applyBorder="1" applyAlignment="1">
      <alignment shrinkToFit="1"/>
    </xf>
    <xf numFmtId="180" fontId="2" fillId="0" borderId="10" xfId="1" applyNumberFormat="1" applyFont="1" applyBorder="1" applyAlignment="1">
      <alignment shrinkToFit="1"/>
    </xf>
    <xf numFmtId="180" fontId="5" fillId="0" borderId="6" xfId="1" applyNumberFormat="1" applyFont="1" applyBorder="1" applyAlignment="1">
      <alignment shrinkToFit="1"/>
    </xf>
    <xf numFmtId="180" fontId="2" fillId="0" borderId="11" xfId="1" applyNumberFormat="1" applyFont="1" applyBorder="1" applyAlignment="1">
      <alignment shrinkToFit="1"/>
    </xf>
    <xf numFmtId="180" fontId="5" fillId="0" borderId="8" xfId="1" applyNumberFormat="1" applyFont="1" applyBorder="1" applyAlignment="1">
      <alignment shrinkToFit="1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179" fontId="2" fillId="0" borderId="13" xfId="0" applyNumberFormat="1" applyFont="1" applyBorder="1" applyAlignment="1">
      <alignment horizontal="center" shrinkToFit="1"/>
    </xf>
    <xf numFmtId="179" fontId="2" fillId="0" borderId="14" xfId="1" applyNumberFormat="1" applyFont="1" applyBorder="1" applyAlignment="1">
      <alignment horizontal="center" shrinkToFit="1"/>
    </xf>
    <xf numFmtId="179" fontId="2" fillId="0" borderId="15" xfId="1" applyNumberFormat="1" applyFont="1" applyBorder="1" applyAlignment="1">
      <alignment horizontal="center" shrinkToFit="1"/>
    </xf>
    <xf numFmtId="179" fontId="5" fillId="0" borderId="16" xfId="1" applyNumberFormat="1" applyFont="1" applyBorder="1" applyAlignment="1">
      <alignment horizontal="center" shrinkToFit="1"/>
    </xf>
    <xf numFmtId="179" fontId="2" fillId="0" borderId="17" xfId="1" applyNumberFormat="1" applyFont="1" applyBorder="1" applyAlignment="1">
      <alignment horizontal="center" shrinkToFit="1"/>
    </xf>
    <xf numFmtId="180" fontId="2" fillId="0" borderId="18" xfId="1" applyNumberFormat="1" applyFont="1" applyBorder="1" applyAlignment="1">
      <alignment shrinkToFit="1"/>
    </xf>
    <xf numFmtId="179" fontId="2" fillId="0" borderId="19" xfId="1" applyNumberFormat="1" applyFont="1" applyBorder="1" applyAlignment="1">
      <alignment horizontal="center" shrinkToFit="1"/>
    </xf>
    <xf numFmtId="180" fontId="2" fillId="0" borderId="16" xfId="1" applyNumberFormat="1" applyFont="1" applyBorder="1" applyAlignment="1">
      <alignment shrinkToFit="1"/>
    </xf>
    <xf numFmtId="181" fontId="2" fillId="0" borderId="20" xfId="1" applyNumberFormat="1" applyFont="1" applyBorder="1" applyAlignment="1">
      <alignment shrinkToFit="1"/>
    </xf>
    <xf numFmtId="180" fontId="2" fillId="0" borderId="15" xfId="1" applyNumberFormat="1" applyFont="1" applyBorder="1" applyAlignment="1">
      <alignment shrinkToFit="1"/>
    </xf>
    <xf numFmtId="180" fontId="5" fillId="0" borderId="18" xfId="1" applyNumberFormat="1" applyFont="1" applyBorder="1" applyAlignment="1">
      <alignment shrinkToFit="1"/>
    </xf>
    <xf numFmtId="180" fontId="2" fillId="0" borderId="20" xfId="1" applyNumberFormat="1" applyFont="1" applyBorder="1" applyAlignment="1">
      <alignment shrinkToFit="1"/>
    </xf>
    <xf numFmtId="180" fontId="5" fillId="0" borderId="16" xfId="1" applyNumberFormat="1" applyFont="1" applyBorder="1" applyAlignment="1">
      <alignment shrinkToFit="1"/>
    </xf>
    <xf numFmtId="0" fontId="2" fillId="2" borderId="19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179" fontId="2" fillId="0" borderId="22" xfId="0" applyNumberFormat="1" applyFont="1" applyBorder="1" applyAlignment="1">
      <alignment horizontal="center" shrinkToFit="1"/>
    </xf>
    <xf numFmtId="179" fontId="2" fillId="0" borderId="23" xfId="1" applyNumberFormat="1" applyFont="1" applyBorder="1" applyAlignment="1">
      <alignment horizontal="center" shrinkToFit="1"/>
    </xf>
    <xf numFmtId="179" fontId="2" fillId="0" borderId="24" xfId="1" applyNumberFormat="1" applyFont="1" applyBorder="1" applyAlignment="1">
      <alignment horizontal="center" shrinkToFit="1"/>
    </xf>
    <xf numFmtId="179" fontId="5" fillId="0" borderId="25" xfId="1" applyNumberFormat="1" applyFont="1" applyBorder="1" applyAlignment="1">
      <alignment horizontal="center" shrinkToFit="1"/>
    </xf>
    <xf numFmtId="179" fontId="2" fillId="0" borderId="26" xfId="1" applyNumberFormat="1" applyFont="1" applyBorder="1" applyAlignment="1">
      <alignment horizontal="center" shrinkToFit="1"/>
    </xf>
    <xf numFmtId="180" fontId="2" fillId="0" borderId="27" xfId="1" applyNumberFormat="1" applyFont="1" applyBorder="1" applyAlignment="1">
      <alignment shrinkToFit="1"/>
    </xf>
    <xf numFmtId="179" fontId="2" fillId="0" borderId="28" xfId="1" applyNumberFormat="1" applyFont="1" applyBorder="1" applyAlignment="1">
      <alignment horizontal="center" shrinkToFit="1"/>
    </xf>
    <xf numFmtId="180" fontId="2" fillId="0" borderId="29" xfId="1" applyNumberFormat="1" applyFont="1" applyBorder="1" applyAlignment="1">
      <alignment shrinkToFit="1"/>
    </xf>
    <xf numFmtId="181" fontId="2" fillId="0" borderId="30" xfId="1" applyNumberFormat="1" applyFont="1" applyBorder="1" applyAlignment="1">
      <alignment shrinkToFit="1"/>
    </xf>
    <xf numFmtId="180" fontId="2" fillId="0" borderId="31" xfId="1" applyNumberFormat="1" applyFont="1" applyBorder="1" applyAlignment="1">
      <alignment shrinkToFit="1"/>
    </xf>
    <xf numFmtId="180" fontId="5" fillId="0" borderId="27" xfId="1" applyNumberFormat="1" applyFont="1" applyBorder="1" applyAlignment="1">
      <alignment shrinkToFit="1"/>
    </xf>
    <xf numFmtId="180" fontId="2" fillId="0" borderId="32" xfId="1" applyNumberFormat="1" applyFont="1" applyBorder="1" applyAlignment="1">
      <alignment shrinkToFit="1"/>
    </xf>
    <xf numFmtId="180" fontId="5" fillId="0" borderId="29" xfId="1" applyNumberFormat="1" applyFont="1" applyBorder="1" applyAlignment="1">
      <alignment shrinkToFit="1"/>
    </xf>
    <xf numFmtId="0" fontId="2" fillId="2" borderId="28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179" fontId="2" fillId="0" borderId="34" xfId="0" applyNumberFormat="1" applyFont="1" applyBorder="1" applyAlignment="1">
      <alignment horizontal="center" shrinkToFit="1"/>
    </xf>
    <xf numFmtId="179" fontId="2" fillId="0" borderId="35" xfId="1" applyNumberFormat="1" applyFont="1" applyBorder="1" applyAlignment="1">
      <alignment horizontal="center" shrinkToFit="1"/>
    </xf>
    <xf numFmtId="179" fontId="2" fillId="0" borderId="36" xfId="1" applyNumberFormat="1" applyFont="1" applyBorder="1" applyAlignment="1">
      <alignment horizontal="center" shrinkToFit="1"/>
    </xf>
    <xf numFmtId="179" fontId="5" fillId="0" borderId="37" xfId="1" applyNumberFormat="1" applyFont="1" applyBorder="1" applyAlignment="1">
      <alignment horizontal="center" shrinkToFit="1"/>
    </xf>
    <xf numFmtId="179" fontId="2" fillId="0" borderId="38" xfId="1" applyNumberFormat="1" applyFont="1" applyBorder="1" applyAlignment="1">
      <alignment horizontal="center" shrinkToFit="1"/>
    </xf>
    <xf numFmtId="180" fontId="2" fillId="0" borderId="39" xfId="1" applyNumberFormat="1" applyFont="1" applyBorder="1" applyAlignment="1">
      <alignment shrinkToFit="1"/>
    </xf>
    <xf numFmtId="179" fontId="2" fillId="0" borderId="40" xfId="1" applyNumberFormat="1" applyFont="1" applyBorder="1" applyAlignment="1">
      <alignment horizontal="center" shrinkToFit="1"/>
    </xf>
    <xf numFmtId="180" fontId="2" fillId="0" borderId="37" xfId="1" applyNumberFormat="1" applyFont="1" applyBorder="1" applyAlignment="1">
      <alignment shrinkToFit="1"/>
    </xf>
    <xf numFmtId="178" fontId="2" fillId="0" borderId="35" xfId="1" applyNumberFormat="1" applyFont="1" applyBorder="1" applyAlignment="1">
      <alignment shrinkToFit="1"/>
    </xf>
    <xf numFmtId="180" fontId="2" fillId="0" borderId="41" xfId="1" applyNumberFormat="1" applyFont="1" applyBorder="1" applyAlignment="1">
      <alignment shrinkToFit="1"/>
    </xf>
    <xf numFmtId="0" fontId="2" fillId="2" borderId="40" xfId="1" applyFont="1" applyFill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/>
    </xf>
    <xf numFmtId="180" fontId="2" fillId="0" borderId="43" xfId="1" applyNumberFormat="1" applyFont="1" applyBorder="1" applyAlignment="1">
      <alignment shrinkToFit="1"/>
    </xf>
    <xf numFmtId="180" fontId="2" fillId="0" borderId="4" xfId="1" applyNumberFormat="1" applyFont="1" applyBorder="1" applyAlignment="1">
      <alignment shrinkToFit="1"/>
    </xf>
    <xf numFmtId="178" fontId="2" fillId="0" borderId="2" xfId="1" applyNumberFormat="1" applyFont="1" applyBorder="1" applyAlignment="1">
      <alignment shrinkToFit="1"/>
    </xf>
    <xf numFmtId="180" fontId="2" fillId="0" borderId="3" xfId="0" applyNumberFormat="1" applyFont="1" applyBorder="1" applyAlignment="1">
      <alignment horizontal="right" shrinkToFit="1"/>
    </xf>
    <xf numFmtId="180" fontId="5" fillId="0" borderId="4" xfId="0" applyNumberFormat="1" applyFont="1" applyBorder="1" applyAlignment="1">
      <alignment horizontal="right" shrinkToFit="1"/>
    </xf>
    <xf numFmtId="178" fontId="2" fillId="0" borderId="7" xfId="0" applyNumberFormat="1" applyFont="1" applyBorder="1" applyAlignment="1">
      <alignment shrinkToFit="1"/>
    </xf>
    <xf numFmtId="178" fontId="2" fillId="2" borderId="44" xfId="1" applyNumberFormat="1" applyFont="1" applyFill="1" applyBorder="1" applyAlignment="1">
      <alignment horizontal="center" vertical="center"/>
    </xf>
    <xf numFmtId="178" fontId="2" fillId="2" borderId="4" xfId="1" applyNumberFormat="1" applyFont="1" applyFill="1" applyBorder="1" applyAlignment="1">
      <alignment horizontal="center" vertical="center" justifyLastLine="1"/>
    </xf>
    <xf numFmtId="178" fontId="2" fillId="0" borderId="14" xfId="1" applyNumberFormat="1" applyFont="1" applyBorder="1" applyAlignment="1">
      <alignment shrinkToFit="1"/>
    </xf>
    <xf numFmtId="180" fontId="2" fillId="0" borderId="15" xfId="0" applyNumberFormat="1" applyFont="1" applyBorder="1" applyAlignment="1">
      <alignment horizontal="right" shrinkToFit="1"/>
    </xf>
    <xf numFmtId="180" fontId="5" fillId="0" borderId="16" xfId="0" applyNumberFormat="1" applyFont="1" applyBorder="1" applyAlignment="1">
      <alignment horizontal="right" shrinkToFit="1"/>
    </xf>
    <xf numFmtId="178" fontId="2" fillId="0" borderId="19" xfId="0" applyNumberFormat="1" applyFont="1" applyBorder="1" applyAlignment="1">
      <alignment shrinkToFit="1"/>
    </xf>
    <xf numFmtId="178" fontId="2" fillId="2" borderId="20" xfId="1" applyNumberFormat="1" applyFont="1" applyFill="1" applyBorder="1" applyAlignment="1">
      <alignment horizontal="center" vertical="center"/>
    </xf>
    <xf numFmtId="178" fontId="2" fillId="2" borderId="16" xfId="1" applyNumberFormat="1" applyFont="1" applyFill="1" applyBorder="1" applyAlignment="1">
      <alignment horizontal="center" vertical="center" justifyLastLine="1"/>
    </xf>
    <xf numFmtId="178" fontId="5" fillId="0" borderId="16" xfId="0" applyNumberFormat="1" applyFont="1" applyBorder="1" applyAlignment="1">
      <alignment horizontal="right" shrinkToFit="1"/>
    </xf>
    <xf numFmtId="178" fontId="7" fillId="2" borderId="16" xfId="1" applyNumberFormat="1" applyFont="1" applyFill="1" applyBorder="1" applyAlignment="1">
      <alignment horizontal="center" vertical="center" justifyLastLine="1"/>
    </xf>
    <xf numFmtId="179" fontId="2" fillId="0" borderId="45" xfId="1" applyNumberFormat="1" applyFont="1" applyBorder="1" applyAlignment="1">
      <alignment horizontal="center" shrinkToFit="1"/>
    </xf>
    <xf numFmtId="180" fontId="2" fillId="0" borderId="46" xfId="1" applyNumberFormat="1" applyFont="1" applyBorder="1" applyAlignment="1">
      <alignment shrinkToFit="1"/>
    </xf>
    <xf numFmtId="179" fontId="2" fillId="0" borderId="47" xfId="1" applyNumberFormat="1" applyFont="1" applyBorder="1" applyAlignment="1">
      <alignment horizontal="center" shrinkToFit="1"/>
    </xf>
    <xf numFmtId="180" fontId="2" fillId="0" borderId="48" xfId="1" applyNumberFormat="1" applyFont="1" applyBorder="1" applyAlignment="1">
      <alignment shrinkToFit="1"/>
    </xf>
    <xf numFmtId="178" fontId="2" fillId="0" borderId="49" xfId="1" applyNumberFormat="1" applyFont="1" applyBorder="1" applyAlignment="1">
      <alignment shrinkToFit="1"/>
    </xf>
    <xf numFmtId="180" fontId="2" fillId="0" borderId="50" xfId="0" applyNumberFormat="1" applyFont="1" applyBorder="1" applyAlignment="1">
      <alignment horizontal="right" shrinkToFit="1"/>
    </xf>
    <xf numFmtId="180" fontId="5" fillId="0" borderId="48" xfId="0" applyNumberFormat="1" applyFont="1" applyBorder="1" applyAlignment="1">
      <alignment horizontal="right" shrinkToFit="1"/>
    </xf>
    <xf numFmtId="178" fontId="2" fillId="0" borderId="47" xfId="0" applyNumberFormat="1" applyFont="1" applyBorder="1" applyAlignment="1">
      <alignment shrinkToFit="1"/>
    </xf>
    <xf numFmtId="178" fontId="2" fillId="2" borderId="51" xfId="1" applyNumberFormat="1" applyFont="1" applyFill="1" applyBorder="1" applyAlignment="1">
      <alignment horizontal="center" vertical="center"/>
    </xf>
    <xf numFmtId="178" fontId="2" fillId="2" borderId="48" xfId="1" applyNumberFormat="1" applyFont="1" applyFill="1" applyBorder="1" applyAlignment="1">
      <alignment horizontal="center" vertical="center" justifyLastLine="1"/>
    </xf>
    <xf numFmtId="179" fontId="2" fillId="0" borderId="52" xfId="1" applyNumberFormat="1" applyFont="1" applyBorder="1" applyAlignment="1">
      <alignment horizontal="center" shrinkToFit="1"/>
    </xf>
    <xf numFmtId="180" fontId="2" fillId="0" borderId="53" xfId="1" applyNumberFormat="1" applyFont="1" applyBorder="1" applyAlignment="1">
      <alignment shrinkToFit="1"/>
    </xf>
    <xf numFmtId="179" fontId="2" fillId="0" borderId="54" xfId="1" applyNumberFormat="1" applyFont="1" applyBorder="1" applyAlignment="1">
      <alignment horizontal="center" shrinkToFit="1"/>
    </xf>
    <xf numFmtId="180" fontId="2" fillId="0" borderId="55" xfId="1" applyNumberFormat="1" applyFont="1" applyBorder="1" applyAlignment="1">
      <alignment shrinkToFit="1"/>
    </xf>
    <xf numFmtId="178" fontId="2" fillId="0" borderId="56" xfId="1" applyNumberFormat="1" applyFont="1" applyBorder="1" applyAlignment="1">
      <alignment shrinkToFit="1"/>
    </xf>
    <xf numFmtId="180" fontId="2" fillId="0" borderId="57" xfId="0" applyNumberFormat="1" applyFont="1" applyBorder="1" applyAlignment="1">
      <alignment horizontal="right" shrinkToFit="1"/>
    </xf>
    <xf numFmtId="180" fontId="5" fillId="0" borderId="55" xfId="0" applyNumberFormat="1" applyFont="1" applyBorder="1" applyAlignment="1">
      <alignment horizontal="right" shrinkToFit="1"/>
    </xf>
    <xf numFmtId="178" fontId="2" fillId="0" borderId="54" xfId="0" applyNumberFormat="1" applyFont="1" applyBorder="1" applyAlignment="1">
      <alignment shrinkToFit="1"/>
    </xf>
    <xf numFmtId="178" fontId="2" fillId="2" borderId="58" xfId="1" applyNumberFormat="1" applyFont="1" applyFill="1" applyBorder="1" applyAlignment="1">
      <alignment horizontal="center" vertical="center"/>
    </xf>
    <xf numFmtId="178" fontId="2" fillId="2" borderId="55" xfId="1" applyNumberFormat="1" applyFont="1" applyFill="1" applyBorder="1" applyAlignment="1">
      <alignment horizontal="center" vertical="center" justifyLastLine="1"/>
    </xf>
    <xf numFmtId="178" fontId="8" fillId="0" borderId="0" xfId="1" applyNumberFormat="1" applyFont="1">
      <alignment vertical="center"/>
    </xf>
    <xf numFmtId="177" fontId="8" fillId="2" borderId="59" xfId="1" applyNumberFormat="1" applyFont="1" applyFill="1" applyBorder="1" applyAlignment="1">
      <alignment horizontal="center" vertical="center" shrinkToFit="1"/>
    </xf>
    <xf numFmtId="178" fontId="8" fillId="2" borderId="60" xfId="1" applyNumberFormat="1" applyFont="1" applyFill="1" applyBorder="1" applyAlignment="1">
      <alignment horizontal="center" vertical="center" justifyLastLine="1"/>
    </xf>
    <xf numFmtId="178" fontId="8" fillId="2" borderId="61" xfId="1" applyNumberFormat="1" applyFont="1" applyFill="1" applyBorder="1" applyAlignment="1">
      <alignment horizontal="center" vertical="center" justifyLastLine="1"/>
    </xf>
    <xf numFmtId="178" fontId="9" fillId="2" borderId="62" xfId="1" applyNumberFormat="1" applyFont="1" applyFill="1" applyBorder="1" applyAlignment="1">
      <alignment horizontal="center" vertical="center"/>
    </xf>
    <xf numFmtId="179" fontId="8" fillId="2" borderId="63" xfId="1" applyNumberFormat="1" applyFont="1" applyFill="1" applyBorder="1" applyAlignment="1">
      <alignment horizontal="center" vertical="center" shrinkToFit="1"/>
    </xf>
    <xf numFmtId="178" fontId="8" fillId="2" borderId="4" xfId="1" applyNumberFormat="1" applyFont="1" applyFill="1" applyBorder="1" applyAlignment="1">
      <alignment horizontal="center" vertical="center" justifyLastLine="1"/>
    </xf>
    <xf numFmtId="178" fontId="8" fillId="2" borderId="5" xfId="1" applyNumberFormat="1" applyFont="1" applyFill="1" applyBorder="1" applyAlignment="1">
      <alignment horizontal="center" vertical="center" justifyLastLine="1"/>
    </xf>
    <xf numFmtId="177" fontId="8" fillId="2" borderId="63" xfId="1" applyNumberFormat="1" applyFont="1" applyFill="1" applyBorder="1" applyAlignment="1">
      <alignment horizontal="center" vertical="center" shrinkToFit="1"/>
    </xf>
    <xf numFmtId="178" fontId="8" fillId="2" borderId="64" xfId="1" applyNumberFormat="1" applyFont="1" applyFill="1" applyBorder="1" applyAlignment="1">
      <alignment horizontal="center" vertical="center"/>
    </xf>
    <xf numFmtId="178" fontId="8" fillId="2" borderId="65" xfId="1" applyNumberFormat="1" applyFont="1" applyFill="1" applyBorder="1">
      <alignment vertical="center"/>
    </xf>
    <xf numFmtId="0" fontId="8" fillId="0" borderId="0" xfId="1" applyFont="1">
      <alignment vertical="center"/>
    </xf>
    <xf numFmtId="176" fontId="8" fillId="0" borderId="0" xfId="1" applyNumberFormat="1" applyFont="1">
      <alignment vertical="center"/>
    </xf>
    <xf numFmtId="0" fontId="8" fillId="2" borderId="22" xfId="1" applyFont="1" applyFill="1" applyBorder="1" applyAlignment="1">
      <alignment horizontal="center" vertical="center" shrinkToFit="1"/>
    </xf>
    <xf numFmtId="0" fontId="8" fillId="2" borderId="0" xfId="1" applyFont="1" applyFill="1" applyAlignment="1">
      <alignment vertical="center" shrinkToFit="1"/>
    </xf>
    <xf numFmtId="0" fontId="8" fillId="2" borderId="66" xfId="1" applyFont="1" applyFill="1" applyBorder="1" applyAlignment="1">
      <alignment vertical="center" shrinkToFit="1"/>
    </xf>
    <xf numFmtId="0" fontId="8" fillId="2" borderId="28" xfId="1" applyFont="1" applyFill="1" applyBorder="1" applyAlignment="1">
      <alignment horizontal="center" vertical="center" shrinkToFit="1"/>
    </xf>
    <xf numFmtId="0" fontId="8" fillId="2" borderId="26" xfId="1" applyFont="1" applyFill="1" applyBorder="1" applyAlignment="1">
      <alignment horizontal="center" vertical="center" shrinkToFit="1"/>
    </xf>
    <xf numFmtId="0" fontId="8" fillId="2" borderId="33" xfId="1" applyFont="1" applyFill="1" applyBorder="1" applyAlignment="1">
      <alignment horizontal="center" vertical="center" shrinkToFit="1"/>
    </xf>
    <xf numFmtId="0" fontId="8" fillId="2" borderId="63" xfId="1" applyFont="1" applyFill="1" applyBorder="1" applyAlignment="1">
      <alignment horizontal="center" vertical="center" shrinkToFit="1"/>
    </xf>
    <xf numFmtId="0" fontId="8" fillId="2" borderId="54" xfId="1" applyFont="1" applyFill="1" applyBorder="1" applyAlignment="1">
      <alignment horizontal="centerContinuous" vertical="center"/>
    </xf>
    <xf numFmtId="0" fontId="8" fillId="2" borderId="52" xfId="1" applyFont="1" applyFill="1" applyBorder="1" applyAlignment="1">
      <alignment horizontal="centerContinuous" vertical="center"/>
    </xf>
    <xf numFmtId="0" fontId="8" fillId="2" borderId="67" xfId="1" applyFont="1" applyFill="1" applyBorder="1" applyAlignment="1">
      <alignment horizontal="centerContinuous" vertical="center"/>
    </xf>
    <xf numFmtId="177" fontId="8" fillId="2" borderId="52" xfId="1" applyNumberFormat="1" applyFont="1" applyFill="1" applyBorder="1" applyAlignment="1">
      <alignment horizontal="centerContinuous" vertical="center" shrinkToFit="1"/>
    </xf>
    <xf numFmtId="0" fontId="8" fillId="2" borderId="54" xfId="1" applyFont="1" applyFill="1" applyBorder="1" applyAlignment="1">
      <alignment horizontal="center" vertical="center"/>
    </xf>
    <xf numFmtId="0" fontId="10" fillId="2" borderId="67" xfId="1" applyFont="1" applyFill="1" applyBorder="1" applyAlignment="1">
      <alignment horizontal="center" vertical="center" justifyLastLine="1"/>
    </xf>
    <xf numFmtId="0" fontId="8" fillId="0" borderId="0" xfId="1" applyFont="1" applyAlignment="1"/>
    <xf numFmtId="0" fontId="8" fillId="0" borderId="0" xfId="1" applyFont="1" applyAlignment="1">
      <alignment horizontal="right"/>
    </xf>
    <xf numFmtId="176" fontId="8" fillId="0" borderId="0" xfId="1" applyNumberFormat="1" applyFont="1" applyAlignment="1">
      <alignment shrinkToFit="1"/>
    </xf>
    <xf numFmtId="0" fontId="9" fillId="0" borderId="0" xfId="1" applyFont="1" applyAlignment="1">
      <alignment horizontal="right"/>
    </xf>
    <xf numFmtId="0" fontId="8" fillId="0" borderId="0" xfId="1" applyFont="1" applyAlignment="1">
      <alignment shrinkToFit="1"/>
    </xf>
    <xf numFmtId="177" fontId="8" fillId="0" borderId="0" xfId="1" applyNumberFormat="1" applyFont="1" applyAlignment="1">
      <alignment shrinkToFit="1"/>
    </xf>
    <xf numFmtId="177" fontId="9" fillId="0" borderId="0" xfId="1" applyNumberFormat="1" applyFont="1" applyAlignment="1">
      <alignment horizontal="right" shrinkToFit="1"/>
    </xf>
    <xf numFmtId="0" fontId="12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13" fillId="0" borderId="0" xfId="1" applyFont="1" applyAlignment="1">
      <alignment horizontal="left" vertical="center" indent="1"/>
    </xf>
    <xf numFmtId="0" fontId="14" fillId="0" borderId="0" xfId="1" applyFont="1" applyAlignment="1">
      <alignment horizontal="left"/>
    </xf>
    <xf numFmtId="176" fontId="8" fillId="0" borderId="0" xfId="1" applyNumberFormat="1" applyFont="1" applyAlignment="1"/>
    <xf numFmtId="0" fontId="13" fillId="0" borderId="0" xfId="1" applyFont="1" applyAlignment="1">
      <alignment horizontal="centerContinuous" vertical="center"/>
    </xf>
    <xf numFmtId="0" fontId="13" fillId="0" borderId="0" xfId="1" applyFont="1" applyAlignment="1">
      <alignment horizontal="center" vertical="center"/>
    </xf>
    <xf numFmtId="38" fontId="15" fillId="0" borderId="0" xfId="3" applyFont="1" applyFill="1" applyBorder="1" applyAlignment="1" applyProtection="1">
      <alignment vertical="center"/>
    </xf>
  </cellXfs>
  <cellStyles count="4">
    <cellStyle name="桁区切り 2" xfId="3" xr:uid="{EA6D31E2-2E07-4354-B43E-3F544E7EEBB4}"/>
    <cellStyle name="桁区切り 3" xfId="2" xr:uid="{CD4CD1C0-840D-4617-A9E4-8F5D48E50529}"/>
    <cellStyle name="標準" xfId="0" builtinId="0"/>
    <cellStyle name="標準 3" xfId="1" xr:uid="{BD0AE1ED-AFCC-4ACB-B463-96D48DE12D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6B452-5349-49AF-A4CD-71D11F2CE42D}">
  <sheetPr>
    <tabColor rgb="FFFFCCFF"/>
    <pageSetUpPr fitToPage="1"/>
  </sheetPr>
  <dimension ref="A1:W55"/>
  <sheetViews>
    <sheetView showGridLines="0" tabSelected="1" view="pageBreakPreview" zoomScaleNormal="100" zoomScaleSheetLayoutView="100" workbookViewId="0">
      <pane xSplit="2" ySplit="6" topLeftCell="C7" activePane="bottomRight" state="frozen"/>
      <selection activeCell="H2" sqref="H2"/>
      <selection pane="topRight" activeCell="H2" sqref="H2"/>
      <selection pane="bottomLeft" activeCell="H2" sqref="H2"/>
      <selection pane="bottomRight"/>
    </sheetView>
  </sheetViews>
  <sheetFormatPr defaultColWidth="8.875" defaultRowHeight="15" customHeight="1" x14ac:dyDescent="0.4"/>
  <cols>
    <col min="1" max="1" width="9.375" style="1" customWidth="1"/>
    <col min="2" max="2" width="3.75" style="5" customWidth="1"/>
    <col min="3" max="6" width="9.375" style="1" customWidth="1"/>
    <col min="7" max="7" width="7.5" style="4" customWidth="1"/>
    <col min="8" max="8" width="9.375" style="1" customWidth="1"/>
    <col min="9" max="9" width="7.5" style="4" customWidth="1"/>
    <col min="10" max="13" width="9.375" style="1" customWidth="1"/>
    <col min="14" max="14" width="7.5" style="3" customWidth="1"/>
    <col min="15" max="15" width="9.375" style="1" customWidth="1"/>
    <col min="16" max="16" width="7.5" style="3" customWidth="1"/>
    <col min="17" max="17" width="9.375" style="2" customWidth="1"/>
    <col min="18" max="18" width="9.375" style="1" customWidth="1"/>
    <col min="19" max="19" width="9.375" style="2" customWidth="1"/>
    <col min="20" max="20" width="9.375" style="1" customWidth="1"/>
    <col min="21" max="21" width="7.5" style="1" customWidth="1"/>
    <col min="22" max="16384" width="8.875" style="1"/>
  </cols>
  <sheetData>
    <row r="1" spans="1:23" s="132" customFormat="1" ht="15" customHeight="1" x14ac:dyDescent="0.15">
      <c r="A1" s="146" t="s">
        <v>58</v>
      </c>
      <c r="B1" s="146"/>
      <c r="C1" s="145"/>
      <c r="D1" s="142"/>
      <c r="E1" s="144"/>
      <c r="F1" s="144"/>
      <c r="G1" s="137"/>
      <c r="I1" s="137"/>
      <c r="N1" s="136"/>
      <c r="P1" s="136"/>
      <c r="Q1" s="143"/>
      <c r="S1" s="143"/>
    </row>
    <row r="2" spans="1:23" s="132" customFormat="1" ht="15" customHeight="1" x14ac:dyDescent="0.15">
      <c r="A2" s="141" t="s">
        <v>57</v>
      </c>
      <c r="B2" s="139"/>
      <c r="C2" s="140"/>
      <c r="D2" s="140"/>
      <c r="E2" s="139"/>
      <c r="F2" s="139"/>
      <c r="H2" s="142" t="s">
        <v>56</v>
      </c>
      <c r="I2" s="137"/>
      <c r="M2" s="133"/>
      <c r="N2" s="136"/>
      <c r="O2" s="135"/>
      <c r="P2" s="134"/>
      <c r="T2" s="133"/>
      <c r="U2" s="135"/>
    </row>
    <row r="3" spans="1:23" s="132" customFormat="1" ht="15" customHeight="1" x14ac:dyDescent="0.15">
      <c r="A3" s="141"/>
      <c r="B3" s="139"/>
      <c r="C3" s="140"/>
      <c r="D3" s="140"/>
      <c r="E3" s="139"/>
      <c r="F3" s="139"/>
      <c r="G3" s="138"/>
      <c r="H3" s="133"/>
      <c r="I3" s="137"/>
      <c r="M3" s="133"/>
      <c r="N3" s="136"/>
      <c r="O3" s="135"/>
      <c r="P3" s="134"/>
      <c r="T3" s="133"/>
      <c r="U3" s="133" t="s">
        <v>55</v>
      </c>
    </row>
    <row r="4" spans="1:23" s="117" customFormat="1" ht="18.75" customHeight="1" x14ac:dyDescent="0.4">
      <c r="A4" s="131"/>
      <c r="B4" s="130"/>
      <c r="C4" s="128" t="s">
        <v>54</v>
      </c>
      <c r="D4" s="127"/>
      <c r="E4" s="127"/>
      <c r="F4" s="127"/>
      <c r="G4" s="129"/>
      <c r="H4" s="127"/>
      <c r="I4" s="129"/>
      <c r="J4" s="128" t="s">
        <v>53</v>
      </c>
      <c r="K4" s="127"/>
      <c r="L4" s="127"/>
      <c r="M4" s="127"/>
      <c r="N4" s="129"/>
      <c r="O4" s="127"/>
      <c r="P4" s="129"/>
      <c r="Q4" s="128" t="s">
        <v>52</v>
      </c>
      <c r="R4" s="127"/>
      <c r="S4" s="127"/>
      <c r="T4" s="127"/>
      <c r="U4" s="126"/>
    </row>
    <row r="5" spans="1:23" s="117" customFormat="1" ht="18.75" customHeight="1" x14ac:dyDescent="0.4">
      <c r="A5" s="121"/>
      <c r="B5" s="125"/>
      <c r="C5" s="121"/>
      <c r="D5" s="120"/>
      <c r="E5" s="120"/>
      <c r="F5" s="124" t="s">
        <v>51</v>
      </c>
      <c r="G5" s="122"/>
      <c r="H5" s="123" t="s">
        <v>50</v>
      </c>
      <c r="I5" s="122"/>
      <c r="J5" s="121"/>
      <c r="K5" s="120"/>
      <c r="L5" s="120"/>
      <c r="M5" s="124" t="s">
        <v>51</v>
      </c>
      <c r="N5" s="122"/>
      <c r="O5" s="123" t="s">
        <v>50</v>
      </c>
      <c r="P5" s="122"/>
      <c r="Q5" s="121"/>
      <c r="R5" s="120"/>
      <c r="S5" s="120"/>
      <c r="T5" s="119" t="s">
        <v>51</v>
      </c>
      <c r="U5" s="119" t="s">
        <v>50</v>
      </c>
      <c r="W5" s="118"/>
    </row>
    <row r="6" spans="1:23" s="106" customFormat="1" ht="18.75" customHeight="1" x14ac:dyDescent="0.4">
      <c r="A6" s="116"/>
      <c r="B6" s="115"/>
      <c r="C6" s="110" t="s">
        <v>47</v>
      </c>
      <c r="D6" s="109" t="s">
        <v>46</v>
      </c>
      <c r="E6" s="113" t="s">
        <v>45</v>
      </c>
      <c r="F6" s="112" t="s">
        <v>49</v>
      </c>
      <c r="G6" s="114" t="s">
        <v>48</v>
      </c>
      <c r="H6" s="112" t="s">
        <v>49</v>
      </c>
      <c r="I6" s="111" t="s">
        <v>48</v>
      </c>
      <c r="J6" s="110" t="s">
        <v>47</v>
      </c>
      <c r="K6" s="109" t="s">
        <v>46</v>
      </c>
      <c r="L6" s="113" t="s">
        <v>45</v>
      </c>
      <c r="M6" s="112" t="s">
        <v>49</v>
      </c>
      <c r="N6" s="111" t="s">
        <v>48</v>
      </c>
      <c r="O6" s="112" t="s">
        <v>49</v>
      </c>
      <c r="P6" s="111" t="s">
        <v>48</v>
      </c>
      <c r="Q6" s="110" t="s">
        <v>47</v>
      </c>
      <c r="R6" s="109" t="s">
        <v>46</v>
      </c>
      <c r="S6" s="108" t="s">
        <v>45</v>
      </c>
      <c r="T6" s="107" t="s">
        <v>44</v>
      </c>
      <c r="U6" s="107" t="s">
        <v>44</v>
      </c>
    </row>
    <row r="7" spans="1:23" s="11" customFormat="1" ht="15" customHeight="1" x14ac:dyDescent="0.15">
      <c r="A7" s="105" t="s">
        <v>43</v>
      </c>
      <c r="B7" s="104" t="s">
        <v>7</v>
      </c>
      <c r="C7" s="102">
        <v>20222950</v>
      </c>
      <c r="D7" s="101">
        <v>20286891</v>
      </c>
      <c r="E7" s="103">
        <v>19866687</v>
      </c>
      <c r="F7" s="99">
        <f>C7-D7</f>
        <v>-63941</v>
      </c>
      <c r="G7" s="98">
        <f>IF(D7=0,IF(C7=0,"-","皆増"),(C7/D7-1)*100)</f>
        <v>-0.3151838297943188</v>
      </c>
      <c r="H7" s="97">
        <f>C7-E7</f>
        <v>356263</v>
      </c>
      <c r="I7" s="98">
        <f>IF(E7=0,IF(C7=0,"-","皆増"),(C7/E7-1)*100)</f>
        <v>1.7932682988361481</v>
      </c>
      <c r="J7" s="102">
        <v>18216203</v>
      </c>
      <c r="K7" s="101">
        <v>18382144</v>
      </c>
      <c r="L7" s="100">
        <v>17792614</v>
      </c>
      <c r="M7" s="99">
        <f>J7-K7</f>
        <v>-165941</v>
      </c>
      <c r="N7" s="98">
        <f>IF(K7=0,IF(J7=0,"-","皆増"),(J7/K7-1)*100)</f>
        <v>-0.90272930078232339</v>
      </c>
      <c r="O7" s="97">
        <f>J7-L7</f>
        <v>423589</v>
      </c>
      <c r="P7" s="96">
        <f>IF(L7=0,IF(J7=0,"-","皆増"),(J7/L7-1)*100)</f>
        <v>2.3807013404550936</v>
      </c>
      <c r="Q7" s="46">
        <f>ROUND(J7/C7*100,1)</f>
        <v>90.1</v>
      </c>
      <c r="R7" s="45">
        <f>ROUND(K7/D7*100,1)</f>
        <v>90.6</v>
      </c>
      <c r="S7" s="44">
        <f>ROUND(L7/E7*100,1)</f>
        <v>89.6</v>
      </c>
      <c r="T7" s="43">
        <f>IFERROR(Q7-R7,"-")</f>
        <v>-0.5</v>
      </c>
      <c r="U7" s="43">
        <f>IFERROR(Q7-S7,"-")</f>
        <v>0.5</v>
      </c>
    </row>
    <row r="8" spans="1:23" s="11" customFormat="1" ht="15" customHeight="1" x14ac:dyDescent="0.15">
      <c r="A8" s="85" t="s">
        <v>42</v>
      </c>
      <c r="B8" s="82" t="s">
        <v>7</v>
      </c>
      <c r="C8" s="80">
        <v>2999238</v>
      </c>
      <c r="D8" s="79">
        <v>3042861</v>
      </c>
      <c r="E8" s="81">
        <v>3487370</v>
      </c>
      <c r="F8" s="35">
        <f>C8-D8</f>
        <v>-43623</v>
      </c>
      <c r="G8" s="34">
        <f>IF(D8=0,IF(C8=0,"-","皆増"),(C8/D8-1)*100)</f>
        <v>-1.4336179010477346</v>
      </c>
      <c r="H8" s="33">
        <f>C8-E8</f>
        <v>-488132</v>
      </c>
      <c r="I8" s="34">
        <f>IF(E8=0,IF(C8=0,"-","皆増"),(C8/E8-1)*100)</f>
        <v>-13.997138244579721</v>
      </c>
      <c r="J8" s="80">
        <v>2541850</v>
      </c>
      <c r="K8" s="79">
        <v>2585595</v>
      </c>
      <c r="L8" s="78">
        <v>2832387</v>
      </c>
      <c r="M8" s="35">
        <f>J8-K8</f>
        <v>-43745</v>
      </c>
      <c r="N8" s="34">
        <f>IF(K8=0,IF(J8=0,"-","皆増"),(J8/K8-1)*100)</f>
        <v>-1.691873630634344</v>
      </c>
      <c r="O8" s="33">
        <f>J8-L8</f>
        <v>-290537</v>
      </c>
      <c r="P8" s="32">
        <f>IF(L8=0,IF(J8=0,"-","皆増"),(J8/L8-1)*100)</f>
        <v>-10.25767312164616</v>
      </c>
      <c r="Q8" s="31">
        <f>ROUND(J8/C8*100,1)</f>
        <v>84.7</v>
      </c>
      <c r="R8" s="30">
        <f>ROUND(K8/D8*100,1)</f>
        <v>85</v>
      </c>
      <c r="S8" s="29">
        <f>ROUND(L8/E8*100,1)</f>
        <v>81.2</v>
      </c>
      <c r="T8" s="28">
        <f>IFERROR(Q8-R8,"-")</f>
        <v>-0.29999999999999716</v>
      </c>
      <c r="U8" s="28">
        <f>IFERROR(Q8-S8,"-")</f>
        <v>3.5</v>
      </c>
    </row>
    <row r="9" spans="1:23" s="11" customFormat="1" ht="15" customHeight="1" x14ac:dyDescent="0.15">
      <c r="A9" s="85" t="s">
        <v>41</v>
      </c>
      <c r="B9" s="82" t="s">
        <v>7</v>
      </c>
      <c r="C9" s="80">
        <v>1078892</v>
      </c>
      <c r="D9" s="79">
        <v>1048779</v>
      </c>
      <c r="E9" s="81">
        <v>1259316</v>
      </c>
      <c r="F9" s="35">
        <f>C9-D9</f>
        <v>30113</v>
      </c>
      <c r="G9" s="34">
        <f>IF(D9=0,IF(C9=0,"-","皆増"),(C9/D9-1)*100)</f>
        <v>2.8712436080432502</v>
      </c>
      <c r="H9" s="33">
        <f>C9-E9</f>
        <v>-180424</v>
      </c>
      <c r="I9" s="34">
        <f>IF(E9=0,IF(C9=0,"-","皆増"),(C9/E9-1)*100)</f>
        <v>-14.327142671100823</v>
      </c>
      <c r="J9" s="80">
        <v>868619</v>
      </c>
      <c r="K9" s="79">
        <v>827091</v>
      </c>
      <c r="L9" s="78">
        <v>932103</v>
      </c>
      <c r="M9" s="35">
        <f>J9-K9</f>
        <v>41528</v>
      </c>
      <c r="N9" s="34">
        <f>IF(K9=0,IF(J9=0,"-","皆増"),(J9/K9-1)*100)</f>
        <v>5.0209710902427984</v>
      </c>
      <c r="O9" s="33">
        <f>J9-L9</f>
        <v>-63484</v>
      </c>
      <c r="P9" s="32">
        <f>IF(L9=0,IF(J9=0,"-","皆増"),(J9/L9-1)*100)</f>
        <v>-6.8108352832251366</v>
      </c>
      <c r="Q9" s="31">
        <f>ROUND(J9/C9*100,1)</f>
        <v>80.5</v>
      </c>
      <c r="R9" s="30">
        <f>ROUND(K9/D9*100,1)</f>
        <v>78.900000000000006</v>
      </c>
      <c r="S9" s="29">
        <f>ROUND(L9/E9*100,1)</f>
        <v>74</v>
      </c>
      <c r="T9" s="28">
        <f>IFERROR(Q9-R9,"-")</f>
        <v>1.5999999999999943</v>
      </c>
      <c r="U9" s="28">
        <f>IFERROR(Q9-S9,"-")</f>
        <v>6.5</v>
      </c>
    </row>
    <row r="10" spans="1:23" s="11" customFormat="1" ht="15" customHeight="1" x14ac:dyDescent="0.15">
      <c r="A10" s="85" t="s">
        <v>40</v>
      </c>
      <c r="B10" s="82" t="s">
        <v>7</v>
      </c>
      <c r="C10" s="80">
        <v>1274826</v>
      </c>
      <c r="D10" s="79">
        <v>1336403</v>
      </c>
      <c r="E10" s="81">
        <v>1806339</v>
      </c>
      <c r="F10" s="35">
        <f>C10-D10</f>
        <v>-61577</v>
      </c>
      <c r="G10" s="34">
        <f>IF(D10=0,IF(C10=0,"-","皆増"),(C10/D10-1)*100)</f>
        <v>-4.6076669986523484</v>
      </c>
      <c r="H10" s="33">
        <f>C10-E10</f>
        <v>-531513</v>
      </c>
      <c r="I10" s="34">
        <f>IF(E10=0,IF(C10=0,"-","皆増"),(C10/E10-1)*100)</f>
        <v>-29.424875397143058</v>
      </c>
      <c r="J10" s="80">
        <v>1037293</v>
      </c>
      <c r="K10" s="79">
        <v>1064152</v>
      </c>
      <c r="L10" s="78">
        <v>1239425</v>
      </c>
      <c r="M10" s="35">
        <f>J10-K10</f>
        <v>-26859</v>
      </c>
      <c r="N10" s="34">
        <f>IF(K10=0,IF(J10=0,"-","皆増"),(J10/K10-1)*100)</f>
        <v>-2.5239815364722307</v>
      </c>
      <c r="O10" s="33">
        <f>J10-L10</f>
        <v>-202132</v>
      </c>
      <c r="P10" s="32">
        <f>IF(L10=0,IF(J10=0,"-","皆増"),(J10/L10-1)*100)</f>
        <v>-16.308530165197578</v>
      </c>
      <c r="Q10" s="31">
        <f>ROUND(J10/C10*100,1)</f>
        <v>81.400000000000006</v>
      </c>
      <c r="R10" s="30">
        <f>ROUND(K10/D10*100,1)</f>
        <v>79.599999999999994</v>
      </c>
      <c r="S10" s="29">
        <f>ROUND(L10/E10*100,1)</f>
        <v>68.599999999999994</v>
      </c>
      <c r="T10" s="28">
        <f>IFERROR(Q10-R10,"-")</f>
        <v>1.8000000000000114</v>
      </c>
      <c r="U10" s="28">
        <f>IFERROR(Q10-S10,"-")</f>
        <v>12.800000000000011</v>
      </c>
    </row>
    <row r="11" spans="1:23" s="11" customFormat="1" ht="15" customHeight="1" x14ac:dyDescent="0.15">
      <c r="A11" s="85" t="s">
        <v>39</v>
      </c>
      <c r="B11" s="82" t="s">
        <v>10</v>
      </c>
      <c r="C11" s="80">
        <v>659375</v>
      </c>
      <c r="D11" s="79">
        <v>671498</v>
      </c>
      <c r="E11" s="81">
        <v>806146</v>
      </c>
      <c r="F11" s="35">
        <f>C11-D11</f>
        <v>-12123</v>
      </c>
      <c r="G11" s="34">
        <f>IF(D11=0,IF(C11=0,"-","皆増"),(C11/D11-1)*100)</f>
        <v>-1.8053665089099336</v>
      </c>
      <c r="H11" s="33">
        <f>C11-E11</f>
        <v>-146771</v>
      </c>
      <c r="I11" s="34">
        <f>IF(E11=0,IF(C11=0,"-","皆増"),(C11/E11-1)*100)</f>
        <v>-18.206503536580222</v>
      </c>
      <c r="J11" s="80">
        <v>552281</v>
      </c>
      <c r="K11" s="79">
        <v>538275</v>
      </c>
      <c r="L11" s="78">
        <v>559124</v>
      </c>
      <c r="M11" s="35">
        <f>J11-K11</f>
        <v>14006</v>
      </c>
      <c r="N11" s="34">
        <f>IF(K11=0,IF(J11=0,"-","皆増"),(J11/K11-1)*100)</f>
        <v>2.602015698295479</v>
      </c>
      <c r="O11" s="33">
        <f>J11-L11</f>
        <v>-6843</v>
      </c>
      <c r="P11" s="32">
        <f>IF(L11=0,IF(J11=0,"-","皆増"),(J11/L11-1)*100)</f>
        <v>-1.2238787818086849</v>
      </c>
      <c r="Q11" s="31">
        <f>ROUND(J11/C11*100,1)</f>
        <v>83.8</v>
      </c>
      <c r="R11" s="30">
        <f>ROUND(K11/D11*100,1)</f>
        <v>80.2</v>
      </c>
      <c r="S11" s="29">
        <f>ROUND(L11/E11*100,1)</f>
        <v>69.400000000000006</v>
      </c>
      <c r="T11" s="28">
        <f>IFERROR(Q11-R11,"-")</f>
        <v>3.5999999999999943</v>
      </c>
      <c r="U11" s="28">
        <f>IFERROR(Q11-S11,"-")</f>
        <v>14.399999999999991</v>
      </c>
    </row>
    <row r="12" spans="1:23" s="11" customFormat="1" ht="15" customHeight="1" x14ac:dyDescent="0.15">
      <c r="A12" s="85" t="s">
        <v>38</v>
      </c>
      <c r="B12" s="82" t="s">
        <v>7</v>
      </c>
      <c r="C12" s="80">
        <v>1593096</v>
      </c>
      <c r="D12" s="79">
        <v>1448084</v>
      </c>
      <c r="E12" s="81">
        <v>1692971</v>
      </c>
      <c r="F12" s="35">
        <f>C12-D12</f>
        <v>145012</v>
      </c>
      <c r="G12" s="34">
        <f>IF(D12=0,IF(C12=0,"-","皆増"),(C12/D12-1)*100)</f>
        <v>10.014059957847742</v>
      </c>
      <c r="H12" s="33">
        <f>C12-E12</f>
        <v>-99875</v>
      </c>
      <c r="I12" s="34">
        <f>IF(E12=0,IF(C12=0,"-","皆増"),(C12/E12-1)*100)</f>
        <v>-5.899392251846014</v>
      </c>
      <c r="J12" s="80">
        <v>1351278</v>
      </c>
      <c r="K12" s="79">
        <v>1223111</v>
      </c>
      <c r="L12" s="78">
        <v>1356663</v>
      </c>
      <c r="M12" s="35">
        <f>J12-K12</f>
        <v>128167</v>
      </c>
      <c r="N12" s="34">
        <f>IF(K12=0,IF(J12=0,"-","皆増"),(J12/K12-1)*100)</f>
        <v>10.478770937388337</v>
      </c>
      <c r="O12" s="33">
        <f>J12-L12</f>
        <v>-5385</v>
      </c>
      <c r="P12" s="32">
        <f>IF(L12=0,IF(J12=0,"-","皆増"),(J12/L12-1)*100)</f>
        <v>-0.39692981971204411</v>
      </c>
      <c r="Q12" s="31">
        <f>ROUND(J12/C12*100,1)</f>
        <v>84.8</v>
      </c>
      <c r="R12" s="30">
        <f>ROUND(K12/D12*100,1)</f>
        <v>84.5</v>
      </c>
      <c r="S12" s="29">
        <f>ROUND(L12/E12*100,1)</f>
        <v>80.099999999999994</v>
      </c>
      <c r="T12" s="28">
        <f>IFERROR(Q12-R12,"-")</f>
        <v>0.29999999999999716</v>
      </c>
      <c r="U12" s="28">
        <f>IFERROR(Q12-S12,"-")</f>
        <v>4.7000000000000028</v>
      </c>
    </row>
    <row r="13" spans="1:23" s="11" customFormat="1" ht="15" customHeight="1" x14ac:dyDescent="0.15">
      <c r="A13" s="83" t="s">
        <v>37</v>
      </c>
      <c r="B13" s="82" t="s">
        <v>10</v>
      </c>
      <c r="C13" s="80">
        <v>743878</v>
      </c>
      <c r="D13" s="79">
        <v>752704</v>
      </c>
      <c r="E13" s="81">
        <v>762085</v>
      </c>
      <c r="F13" s="35">
        <f>C13-D13</f>
        <v>-8826</v>
      </c>
      <c r="G13" s="34">
        <f>IF(D13=0,IF(C13=0,"-","皆増"),(C13/D13-1)*100)</f>
        <v>-1.1725724853328789</v>
      </c>
      <c r="H13" s="33">
        <f>C13-E13</f>
        <v>-18207</v>
      </c>
      <c r="I13" s="34">
        <f>IF(E13=0,IF(C13=0,"-","皆増"),(C13/E13-1)*100)</f>
        <v>-2.3891035776849034</v>
      </c>
      <c r="J13" s="80">
        <v>602619</v>
      </c>
      <c r="K13" s="79">
        <v>594400</v>
      </c>
      <c r="L13" s="78">
        <v>511015</v>
      </c>
      <c r="M13" s="35">
        <f>J13-K13</f>
        <v>8219</v>
      </c>
      <c r="N13" s="34">
        <f>IF(K13=0,IF(J13=0,"-","皆増"),(J13/K13-1)*100)</f>
        <v>1.3827388963660869</v>
      </c>
      <c r="O13" s="33">
        <f>J13-L13</f>
        <v>91604</v>
      </c>
      <c r="P13" s="32">
        <f>IF(L13=0,IF(J13=0,"-","皆増"),(J13/L13-1)*100)</f>
        <v>17.92589258632329</v>
      </c>
      <c r="Q13" s="31">
        <f>ROUND(J13/C13*100,1)</f>
        <v>81</v>
      </c>
      <c r="R13" s="30">
        <f>ROUND(K13/D13*100,1)</f>
        <v>79</v>
      </c>
      <c r="S13" s="29">
        <f>ROUND(L13/E13*100,1)</f>
        <v>67.099999999999994</v>
      </c>
      <c r="T13" s="28">
        <f>IFERROR(Q13-R13,"-")</f>
        <v>2</v>
      </c>
      <c r="U13" s="28">
        <f>IFERROR(Q13-S13,"-")</f>
        <v>13.900000000000006</v>
      </c>
    </row>
    <row r="14" spans="1:23" s="11" customFormat="1" ht="15" customHeight="1" x14ac:dyDescent="0.15">
      <c r="A14" s="83" t="s">
        <v>36</v>
      </c>
      <c r="B14" s="82" t="s">
        <v>7</v>
      </c>
      <c r="C14" s="80">
        <v>1093547</v>
      </c>
      <c r="D14" s="79">
        <v>1124500</v>
      </c>
      <c r="E14" s="81">
        <v>1247631</v>
      </c>
      <c r="F14" s="35">
        <f>C14-D14</f>
        <v>-30953</v>
      </c>
      <c r="G14" s="34">
        <f>IF(D14=0,IF(C14=0,"-","皆増"),(C14/D14-1)*100)</f>
        <v>-2.7526011560693675</v>
      </c>
      <c r="H14" s="33">
        <f>C14-E14</f>
        <v>-154084</v>
      </c>
      <c r="I14" s="34">
        <f>IF(E14=0,IF(C14=0,"-","皆増"),(C14/E14-1)*100)</f>
        <v>-12.350125958716962</v>
      </c>
      <c r="J14" s="80">
        <v>932002</v>
      </c>
      <c r="K14" s="79">
        <v>928545</v>
      </c>
      <c r="L14" s="78">
        <v>1029247</v>
      </c>
      <c r="M14" s="35">
        <f>J14-K14</f>
        <v>3457</v>
      </c>
      <c r="N14" s="34">
        <f>IF(K14=0,IF(J14=0,"-","皆増"),(J14/K14-1)*100)</f>
        <v>0.37230290400573907</v>
      </c>
      <c r="O14" s="33">
        <f>J14-L14</f>
        <v>-97245</v>
      </c>
      <c r="P14" s="32">
        <f>IF(L14=0,IF(J14=0,"-","皆増"),(J14/L14-1)*100)</f>
        <v>-9.4481693898549111</v>
      </c>
      <c r="Q14" s="31">
        <f>ROUND(J14/C14*100,1)</f>
        <v>85.2</v>
      </c>
      <c r="R14" s="30">
        <f>ROUND(K14/D14*100,1)</f>
        <v>82.6</v>
      </c>
      <c r="S14" s="29">
        <f>ROUND(L14/E14*100,1)</f>
        <v>82.5</v>
      </c>
      <c r="T14" s="28">
        <f>IFERROR(Q14-R14,"-")</f>
        <v>2.6000000000000085</v>
      </c>
      <c r="U14" s="28">
        <f>IFERROR(Q14-S14,"-")</f>
        <v>2.7000000000000028</v>
      </c>
    </row>
    <row r="15" spans="1:23" s="11" customFormat="1" ht="15" customHeight="1" x14ac:dyDescent="0.15">
      <c r="A15" s="83" t="s">
        <v>35</v>
      </c>
      <c r="B15" s="82" t="s">
        <v>7</v>
      </c>
      <c r="C15" s="80">
        <v>820402</v>
      </c>
      <c r="D15" s="79">
        <v>829769</v>
      </c>
      <c r="E15" s="81">
        <v>907210</v>
      </c>
      <c r="F15" s="35">
        <f>C15-D15</f>
        <v>-9367</v>
      </c>
      <c r="G15" s="34">
        <f>IF(D15=0,IF(C15=0,"-","皆増"),(C15/D15-1)*100)</f>
        <v>-1.12886839590296</v>
      </c>
      <c r="H15" s="33">
        <f>C15-E15</f>
        <v>-86808</v>
      </c>
      <c r="I15" s="34">
        <f>IF(E15=0,IF(C15=0,"-","皆増"),(C15/E15-1)*100)</f>
        <v>-9.5686775939418656</v>
      </c>
      <c r="J15" s="80">
        <v>693555</v>
      </c>
      <c r="K15" s="79">
        <v>695758</v>
      </c>
      <c r="L15" s="78">
        <v>730533</v>
      </c>
      <c r="M15" s="35">
        <f>J15-K15</f>
        <v>-2203</v>
      </c>
      <c r="N15" s="34">
        <f>IF(K15=0,IF(J15=0,"-","皆増"),(J15/K15-1)*100)</f>
        <v>-0.31663308219237463</v>
      </c>
      <c r="O15" s="33">
        <f>J15-L15</f>
        <v>-36978</v>
      </c>
      <c r="P15" s="32">
        <f>IF(L15=0,IF(J15=0,"-","皆増"),(J15/L15-1)*100)</f>
        <v>-5.0617836565904568</v>
      </c>
      <c r="Q15" s="31">
        <f>ROUND(J15/C15*100,1)</f>
        <v>84.5</v>
      </c>
      <c r="R15" s="30">
        <f>ROUND(K15/D15*100,1)</f>
        <v>83.8</v>
      </c>
      <c r="S15" s="29">
        <f>ROUND(L15/E15*100,1)</f>
        <v>80.5</v>
      </c>
      <c r="T15" s="28">
        <f>IFERROR(Q15-R15,"-")</f>
        <v>0.70000000000000284</v>
      </c>
      <c r="U15" s="28">
        <f>IFERROR(Q15-S15,"-")</f>
        <v>4</v>
      </c>
    </row>
    <row r="16" spans="1:23" s="11" customFormat="1" ht="15" customHeight="1" x14ac:dyDescent="0.15">
      <c r="A16" s="83" t="s">
        <v>34</v>
      </c>
      <c r="B16" s="82" t="s">
        <v>10</v>
      </c>
      <c r="C16" s="80">
        <v>1957818</v>
      </c>
      <c r="D16" s="79">
        <v>1797605</v>
      </c>
      <c r="E16" s="81">
        <v>2107454</v>
      </c>
      <c r="F16" s="35">
        <f>C16-D16</f>
        <v>160213</v>
      </c>
      <c r="G16" s="34">
        <f>IF(D16=0,IF(C16=0,"-","皆増"),(C16/D16-1)*100)</f>
        <v>8.9125809062613914</v>
      </c>
      <c r="H16" s="33">
        <f>C16-E16</f>
        <v>-149636</v>
      </c>
      <c r="I16" s="34">
        <f>IF(E16=0,IF(C16=0,"-","皆増"),(C16/E16-1)*100)</f>
        <v>-7.1003210508983834</v>
      </c>
      <c r="J16" s="80">
        <v>1649668</v>
      </c>
      <c r="K16" s="79">
        <v>1498822</v>
      </c>
      <c r="L16" s="78">
        <v>1683739</v>
      </c>
      <c r="M16" s="35">
        <f>J16-K16</f>
        <v>150846</v>
      </c>
      <c r="N16" s="34">
        <f>IF(K16=0,IF(J16=0,"-","皆増"),(J16/K16-1)*100)</f>
        <v>10.064303833277076</v>
      </c>
      <c r="O16" s="33">
        <f>J16-L16</f>
        <v>-34071</v>
      </c>
      <c r="P16" s="32">
        <f>IF(L16=0,IF(J16=0,"-","皆増"),(J16/L16-1)*100)</f>
        <v>-2.023532150766838</v>
      </c>
      <c r="Q16" s="31">
        <f>ROUND(J16/C16*100,1)</f>
        <v>84.3</v>
      </c>
      <c r="R16" s="30">
        <f>ROUND(K16/D16*100,1)</f>
        <v>83.4</v>
      </c>
      <c r="S16" s="29">
        <f>ROUND(L16/E16*100,1)</f>
        <v>79.900000000000006</v>
      </c>
      <c r="T16" s="28">
        <f>IFERROR(Q16-R16,"-")</f>
        <v>0.89999999999999147</v>
      </c>
      <c r="U16" s="28">
        <f>IFERROR(Q16-S16,"-")</f>
        <v>4.3999999999999915</v>
      </c>
    </row>
    <row r="17" spans="1:21" s="11" customFormat="1" ht="15" customHeight="1" x14ac:dyDescent="0.15">
      <c r="A17" s="83" t="s">
        <v>33</v>
      </c>
      <c r="B17" s="82" t="s">
        <v>10</v>
      </c>
      <c r="C17" s="80">
        <v>1552852</v>
      </c>
      <c r="D17" s="79">
        <v>1474080</v>
      </c>
      <c r="E17" s="81">
        <v>1641011</v>
      </c>
      <c r="F17" s="35">
        <f>C17-D17</f>
        <v>78772</v>
      </c>
      <c r="G17" s="34">
        <f>IF(D17=0,IF(C17=0,"-","皆増"),(C17/D17-1)*100)</f>
        <v>5.3438076630847764</v>
      </c>
      <c r="H17" s="33">
        <f>C17-E17</f>
        <v>-88159</v>
      </c>
      <c r="I17" s="34">
        <f>IF(E17=0,IF(C17=0,"-","皆増"),(C17/E17-1)*100)</f>
        <v>-5.3722369929269265</v>
      </c>
      <c r="J17" s="80">
        <v>1346327</v>
      </c>
      <c r="K17" s="79">
        <v>1272303</v>
      </c>
      <c r="L17" s="78">
        <v>1270630</v>
      </c>
      <c r="M17" s="35">
        <f>J17-K17</f>
        <v>74024</v>
      </c>
      <c r="N17" s="34">
        <f>IF(K17=0,IF(J17=0,"-","皆増"),(J17/K17-1)*100)</f>
        <v>5.818110937410359</v>
      </c>
      <c r="O17" s="33">
        <f>J17-L17</f>
        <v>75697</v>
      </c>
      <c r="P17" s="32">
        <f>IF(L17=0,IF(J17=0,"-","皆増"),(J17/L17-1)*100)</f>
        <v>5.9574384360514099</v>
      </c>
      <c r="Q17" s="31">
        <f>ROUND(J17/C17*100,1)</f>
        <v>86.7</v>
      </c>
      <c r="R17" s="30">
        <f>ROUND(K17/D17*100,1)</f>
        <v>86.3</v>
      </c>
      <c r="S17" s="29">
        <f>ROUND(L17/E17*100,1)</f>
        <v>77.400000000000006</v>
      </c>
      <c r="T17" s="28">
        <f>IFERROR(Q17-R17,"-")</f>
        <v>0.40000000000000568</v>
      </c>
      <c r="U17" s="28">
        <f>IFERROR(Q17-S17,"-")</f>
        <v>9.2999999999999972</v>
      </c>
    </row>
    <row r="18" spans="1:21" s="11" customFormat="1" ht="15" customHeight="1" x14ac:dyDescent="0.15">
      <c r="A18" s="83" t="s">
        <v>32</v>
      </c>
      <c r="B18" s="82" t="s">
        <v>7</v>
      </c>
      <c r="C18" s="80">
        <v>823457</v>
      </c>
      <c r="D18" s="79">
        <v>874126</v>
      </c>
      <c r="E18" s="81">
        <v>982632</v>
      </c>
      <c r="F18" s="35">
        <f>C18-D18</f>
        <v>-50669</v>
      </c>
      <c r="G18" s="34">
        <f>IF(D18=0,IF(C18=0,"-","皆増"),(C18/D18-1)*100)</f>
        <v>-5.7965327652992782</v>
      </c>
      <c r="H18" s="33">
        <f>C18-E18</f>
        <v>-159175</v>
      </c>
      <c r="I18" s="34">
        <f>IF(E18=0,IF(C18=0,"-","皆増"),(C18/E18-1)*100)</f>
        <v>-16.19884147880386</v>
      </c>
      <c r="J18" s="80">
        <v>715895</v>
      </c>
      <c r="K18" s="79">
        <v>744059</v>
      </c>
      <c r="L18" s="78">
        <v>702353</v>
      </c>
      <c r="M18" s="35">
        <f>J18-K18</f>
        <v>-28164</v>
      </c>
      <c r="N18" s="34">
        <f>IF(K18=0,IF(J18=0,"-","皆増"),(J18/K18-1)*100)</f>
        <v>-3.7851837018300971</v>
      </c>
      <c r="O18" s="33">
        <f>J18-L18</f>
        <v>13542</v>
      </c>
      <c r="P18" s="32">
        <f>IF(L18=0,IF(J18=0,"-","皆増"),(J18/L18-1)*100)</f>
        <v>1.9280902907797159</v>
      </c>
      <c r="Q18" s="31">
        <f>ROUND(J18/C18*100,1)</f>
        <v>86.9</v>
      </c>
      <c r="R18" s="30">
        <f>ROUND(K18/D18*100,1)</f>
        <v>85.1</v>
      </c>
      <c r="S18" s="29">
        <f>ROUND(L18/E18*100,1)</f>
        <v>71.5</v>
      </c>
      <c r="T18" s="28">
        <f>IFERROR(Q18-R18,"-")</f>
        <v>1.8000000000000114</v>
      </c>
      <c r="U18" s="28">
        <f>IFERROR(Q18-S18,"-")</f>
        <v>15.400000000000006</v>
      </c>
    </row>
    <row r="19" spans="1:21" s="11" customFormat="1" ht="15" customHeight="1" x14ac:dyDescent="0.15">
      <c r="A19" s="83" t="s">
        <v>31</v>
      </c>
      <c r="B19" s="82" t="s">
        <v>10</v>
      </c>
      <c r="C19" s="80">
        <v>2625676</v>
      </c>
      <c r="D19" s="79">
        <v>2540872</v>
      </c>
      <c r="E19" s="81">
        <v>3052904</v>
      </c>
      <c r="F19" s="35">
        <f>C19-D19</f>
        <v>84804</v>
      </c>
      <c r="G19" s="34">
        <f>IF(D19=0,IF(C19=0,"-","皆増"),(C19/D19-1)*100)</f>
        <v>3.3375943376919404</v>
      </c>
      <c r="H19" s="33">
        <f>C19-E19</f>
        <v>-427228</v>
      </c>
      <c r="I19" s="34">
        <f>IF(E19=0,IF(C19=0,"-","皆増"),(C19/E19-1)*100)</f>
        <v>-13.994151142649757</v>
      </c>
      <c r="J19" s="80">
        <v>2056065</v>
      </c>
      <c r="K19" s="79">
        <v>1937782</v>
      </c>
      <c r="L19" s="78">
        <v>2255102</v>
      </c>
      <c r="M19" s="35">
        <f>J19-K19</f>
        <v>118283</v>
      </c>
      <c r="N19" s="34">
        <f>IF(K19=0,IF(J19=0,"-","皆増"),(J19/K19-1)*100)</f>
        <v>6.1040405989940982</v>
      </c>
      <c r="O19" s="33">
        <f>J19-L19</f>
        <v>-199037</v>
      </c>
      <c r="P19" s="32">
        <f>IF(L19=0,IF(J19=0,"-","皆増"),(J19/L19-1)*100)</f>
        <v>-8.8260752728701384</v>
      </c>
      <c r="Q19" s="31">
        <f>ROUND(J19/C19*100,1)</f>
        <v>78.3</v>
      </c>
      <c r="R19" s="30">
        <f>ROUND(K19/D19*100,1)</f>
        <v>76.3</v>
      </c>
      <c r="S19" s="29">
        <f>ROUND(L19/E19*100,1)</f>
        <v>73.900000000000006</v>
      </c>
      <c r="T19" s="28">
        <f>IFERROR(Q19-R19,"-")</f>
        <v>2</v>
      </c>
      <c r="U19" s="28">
        <f>IFERROR(Q19-S19,"-")</f>
        <v>4.3999999999999915</v>
      </c>
    </row>
    <row r="20" spans="1:21" s="11" customFormat="1" ht="15" customHeight="1" x14ac:dyDescent="0.15">
      <c r="A20" s="83" t="s">
        <v>30</v>
      </c>
      <c r="B20" s="82" t="s">
        <v>10</v>
      </c>
      <c r="C20" s="80">
        <v>674165</v>
      </c>
      <c r="D20" s="79">
        <v>670768</v>
      </c>
      <c r="E20" s="81">
        <v>786863</v>
      </c>
      <c r="F20" s="35">
        <f>C20-D20</f>
        <v>3397</v>
      </c>
      <c r="G20" s="34">
        <f>IF(D20=0,IF(C20=0,"-","皆増"),(C20/D20-1)*100)</f>
        <v>0.5064344154759981</v>
      </c>
      <c r="H20" s="33">
        <f>C20-E20</f>
        <v>-112698</v>
      </c>
      <c r="I20" s="34">
        <f>IF(E20=0,IF(C20=0,"-","皆増"),(C20/E20-1)*100)</f>
        <v>-14.32244240738223</v>
      </c>
      <c r="J20" s="80">
        <v>611182</v>
      </c>
      <c r="K20" s="79">
        <v>612571</v>
      </c>
      <c r="L20" s="78">
        <v>680819</v>
      </c>
      <c r="M20" s="35">
        <f>J20-K20</f>
        <v>-1389</v>
      </c>
      <c r="N20" s="34">
        <f>IF(K20=0,IF(J20=0,"-","皆増"),(J20/K20-1)*100)</f>
        <v>-0.22674922580402379</v>
      </c>
      <c r="O20" s="33">
        <f>J20-L20</f>
        <v>-69637</v>
      </c>
      <c r="P20" s="32">
        <f>IF(L20=0,IF(J20=0,"-","皆増"),(J20/L20-1)*100)</f>
        <v>-10.228416069469271</v>
      </c>
      <c r="Q20" s="31">
        <f>ROUND(J20/C20*100,1)</f>
        <v>90.7</v>
      </c>
      <c r="R20" s="30">
        <f>ROUND(K20/D20*100,1)</f>
        <v>91.3</v>
      </c>
      <c r="S20" s="29">
        <f>ROUND(L20/E20*100,1)</f>
        <v>86.5</v>
      </c>
      <c r="T20" s="28">
        <f>IFERROR(Q20-R20,"-")</f>
        <v>-0.59999999999999432</v>
      </c>
      <c r="U20" s="28">
        <f>IFERROR(Q20-S20,"-")</f>
        <v>4.2000000000000028</v>
      </c>
    </row>
    <row r="21" spans="1:21" s="11" customFormat="1" ht="15" customHeight="1" x14ac:dyDescent="0.15">
      <c r="A21" s="95" t="s">
        <v>29</v>
      </c>
      <c r="B21" s="94" t="s">
        <v>10</v>
      </c>
      <c r="C21" s="92">
        <v>210848</v>
      </c>
      <c r="D21" s="91">
        <v>192145</v>
      </c>
      <c r="E21" s="93">
        <v>329080</v>
      </c>
      <c r="F21" s="89">
        <f>C21-D21</f>
        <v>18703</v>
      </c>
      <c r="G21" s="88">
        <f>IF(D21=0,IF(C21=0,"-","皆増"),(C21/D21-1)*100)</f>
        <v>9.7337947903926683</v>
      </c>
      <c r="H21" s="87">
        <f>C21-E21</f>
        <v>-118232</v>
      </c>
      <c r="I21" s="88">
        <f>IF(E21=0,IF(C21=0,"-","皆増"),(C21/E21-1)*100)</f>
        <v>-35.92804181354078</v>
      </c>
      <c r="J21" s="92">
        <v>178026</v>
      </c>
      <c r="K21" s="91">
        <v>157400</v>
      </c>
      <c r="L21" s="90">
        <v>256255</v>
      </c>
      <c r="M21" s="89">
        <f>J21-K21</f>
        <v>20626</v>
      </c>
      <c r="N21" s="88">
        <f>IF(K21=0,IF(J21=0,"-","皆増"),(J21/K21-1)*100)</f>
        <v>13.104193138500641</v>
      </c>
      <c r="O21" s="87">
        <f>J21-L21</f>
        <v>-78229</v>
      </c>
      <c r="P21" s="86">
        <f>IF(L21=0,IF(J21=0,"-","皆増"),(J21/L21-1)*100)</f>
        <v>-30.527794579617961</v>
      </c>
      <c r="Q21" s="31">
        <f>ROUND(J21/C21*100,1)</f>
        <v>84.4</v>
      </c>
      <c r="R21" s="30">
        <f>ROUND(K21/D21*100,1)</f>
        <v>81.900000000000006</v>
      </c>
      <c r="S21" s="29">
        <f>ROUND(L21/E21*100,1)</f>
        <v>77.900000000000006</v>
      </c>
      <c r="T21" s="28">
        <f>IFERROR(Q21-R21,"-")</f>
        <v>2.5</v>
      </c>
      <c r="U21" s="28">
        <f>IFERROR(Q21-S21,"-")</f>
        <v>6.5</v>
      </c>
    </row>
    <row r="22" spans="1:21" s="11" customFormat="1" ht="15" customHeight="1" x14ac:dyDescent="0.15">
      <c r="A22" s="83" t="s">
        <v>28</v>
      </c>
      <c r="B22" s="82" t="s">
        <v>10</v>
      </c>
      <c r="C22" s="80">
        <v>24375</v>
      </c>
      <c r="D22" s="79">
        <v>25194</v>
      </c>
      <c r="E22" s="81">
        <v>28135</v>
      </c>
      <c r="F22" s="35">
        <f>C22-D22</f>
        <v>-819</v>
      </c>
      <c r="G22" s="34">
        <f>IF(D22=0,IF(C22=0,"-","皆増"),(C22/D22-1)*100)</f>
        <v>-3.2507739938080538</v>
      </c>
      <c r="H22" s="33">
        <f>C22-E22</f>
        <v>-3760</v>
      </c>
      <c r="I22" s="34">
        <f>IF(E22=0,IF(C22=0,"-","皆増"),(C22/E22-1)*100)</f>
        <v>-13.364137195663762</v>
      </c>
      <c r="J22" s="80">
        <v>22804</v>
      </c>
      <c r="K22" s="79">
        <v>22751</v>
      </c>
      <c r="L22" s="78">
        <v>24510</v>
      </c>
      <c r="M22" s="35">
        <f>J22-K22</f>
        <v>53</v>
      </c>
      <c r="N22" s="34">
        <f>IF(K22=0,IF(J22=0,"-","皆増"),(J22/K22-1)*100)</f>
        <v>0.23295679310799677</v>
      </c>
      <c r="O22" s="33">
        <f>J22-L22</f>
        <v>-1706</v>
      </c>
      <c r="P22" s="32">
        <f>IF(L22=0,IF(J22=0,"-","皆増"),(J22/L22-1)*100)</f>
        <v>-6.9604243166054625</v>
      </c>
      <c r="Q22" s="31">
        <f>ROUND(J22/C22*100,1)</f>
        <v>93.6</v>
      </c>
      <c r="R22" s="30">
        <f>ROUND(K22/D22*100,1)</f>
        <v>90.3</v>
      </c>
      <c r="S22" s="29">
        <f>ROUND(L22/E22*100,1)</f>
        <v>87.1</v>
      </c>
      <c r="T22" s="28">
        <f>IFERROR(Q22-R22,"-")</f>
        <v>3.2999999999999972</v>
      </c>
      <c r="U22" s="28">
        <f>IFERROR(Q22-S22,"-")</f>
        <v>6.5</v>
      </c>
    </row>
    <row r="23" spans="1:21" s="11" customFormat="1" ht="15" customHeight="1" x14ac:dyDescent="0.15">
      <c r="A23" s="83" t="s">
        <v>27</v>
      </c>
      <c r="B23" s="82" t="s">
        <v>10</v>
      </c>
      <c r="C23" s="80">
        <v>407166</v>
      </c>
      <c r="D23" s="79">
        <v>420531</v>
      </c>
      <c r="E23" s="81">
        <v>527630</v>
      </c>
      <c r="F23" s="35">
        <f>C23-D23</f>
        <v>-13365</v>
      </c>
      <c r="G23" s="34">
        <f>IF(D23=0,IF(C23=0,"-","皆増"),(C23/D23-1)*100)</f>
        <v>-3.1781247993608042</v>
      </c>
      <c r="H23" s="33">
        <f>C23-E23</f>
        <v>-120464</v>
      </c>
      <c r="I23" s="34">
        <f>IF(E23=0,IF(C23=0,"-","皆増"),(C23/E23-1)*100)</f>
        <v>-22.831150616909579</v>
      </c>
      <c r="J23" s="80">
        <v>338950</v>
      </c>
      <c r="K23" s="79">
        <v>347939</v>
      </c>
      <c r="L23" s="78">
        <v>383147</v>
      </c>
      <c r="M23" s="35">
        <f>J23-K23</f>
        <v>-8989</v>
      </c>
      <c r="N23" s="34">
        <f>IF(K23=0,IF(J23=0,"-","皆増"),(J23/K23-1)*100)</f>
        <v>-2.5834988316917662</v>
      </c>
      <c r="O23" s="33">
        <f>J23-L23</f>
        <v>-44197</v>
      </c>
      <c r="P23" s="32">
        <f>IF(L23=0,IF(J23=0,"-","皆増"),(J23/L23-1)*100)</f>
        <v>-11.535259313005186</v>
      </c>
      <c r="Q23" s="31">
        <f>ROUND(J23/C23*100,1)</f>
        <v>83.2</v>
      </c>
      <c r="R23" s="30">
        <f>ROUND(K23/D23*100,1)</f>
        <v>82.7</v>
      </c>
      <c r="S23" s="29">
        <f>ROUND(L23/E23*100,1)</f>
        <v>72.599999999999994</v>
      </c>
      <c r="T23" s="28">
        <f>IFERROR(Q23-R23,"-")</f>
        <v>0.5</v>
      </c>
      <c r="U23" s="28">
        <f>IFERROR(Q23-S23,"-")</f>
        <v>10.600000000000009</v>
      </c>
    </row>
    <row r="24" spans="1:21" s="11" customFormat="1" ht="15" customHeight="1" x14ac:dyDescent="0.15">
      <c r="A24" s="83" t="s">
        <v>26</v>
      </c>
      <c r="B24" s="82" t="s">
        <v>10</v>
      </c>
      <c r="C24" s="80">
        <v>204815</v>
      </c>
      <c r="D24" s="79">
        <v>201167</v>
      </c>
      <c r="E24" s="81">
        <v>240830</v>
      </c>
      <c r="F24" s="35">
        <f>C24-D24</f>
        <v>3648</v>
      </c>
      <c r="G24" s="34">
        <f>IF(D24=0,IF(C24=0,"-","皆増"),(C24/D24-1)*100)</f>
        <v>1.8134187018745695</v>
      </c>
      <c r="H24" s="33">
        <f>C24-E24</f>
        <v>-36015</v>
      </c>
      <c r="I24" s="34">
        <f>IF(E24=0,IF(C24=0,"-","皆増"),(C24/E24-1)*100)</f>
        <v>-14.9545322426608</v>
      </c>
      <c r="J24" s="80">
        <v>164569</v>
      </c>
      <c r="K24" s="79">
        <v>165248</v>
      </c>
      <c r="L24" s="78">
        <v>194597</v>
      </c>
      <c r="M24" s="35">
        <f>J24-K24</f>
        <v>-679</v>
      </c>
      <c r="N24" s="34">
        <f>IF(K24=0,IF(J24=0,"-","皆増"),(J24/K24-1)*100)</f>
        <v>-0.41089756003098721</v>
      </c>
      <c r="O24" s="33">
        <f>J24-L24</f>
        <v>-30028</v>
      </c>
      <c r="P24" s="32">
        <f>IF(L24=0,IF(J24=0,"-","皆増"),(J24/L24-1)*100)</f>
        <v>-15.430864812921063</v>
      </c>
      <c r="Q24" s="31">
        <f>ROUND(J24/C24*100,1)</f>
        <v>80.400000000000006</v>
      </c>
      <c r="R24" s="30">
        <f>ROUND(K24/D24*100,1)</f>
        <v>82.1</v>
      </c>
      <c r="S24" s="29">
        <f>ROUND(L24/E24*100,1)</f>
        <v>80.8</v>
      </c>
      <c r="T24" s="28">
        <f>IFERROR(Q24-R24,"-")</f>
        <v>-1.6999999999999886</v>
      </c>
      <c r="U24" s="28">
        <f>IFERROR(Q24-S24,"-")</f>
        <v>-0.39999999999999147</v>
      </c>
    </row>
    <row r="25" spans="1:21" s="11" customFormat="1" ht="15" customHeight="1" x14ac:dyDescent="0.15">
      <c r="A25" s="83" t="s">
        <v>25</v>
      </c>
      <c r="B25" s="82" t="s">
        <v>10</v>
      </c>
      <c r="C25" s="80">
        <v>673642</v>
      </c>
      <c r="D25" s="79">
        <v>699439</v>
      </c>
      <c r="E25" s="81">
        <v>863736</v>
      </c>
      <c r="F25" s="35">
        <f>C25-D25</f>
        <v>-25797</v>
      </c>
      <c r="G25" s="34">
        <f>IF(D25=0,IF(C25=0,"-","皆増"),(C25/D25-1)*100)</f>
        <v>-3.6882415764634247</v>
      </c>
      <c r="H25" s="33">
        <f>C25-E25</f>
        <v>-190094</v>
      </c>
      <c r="I25" s="34">
        <f>IF(E25=0,IF(C25=0,"-","皆増"),(C25/E25-1)*100)</f>
        <v>-22.008345142497244</v>
      </c>
      <c r="J25" s="80">
        <v>538197</v>
      </c>
      <c r="K25" s="79">
        <v>556248</v>
      </c>
      <c r="L25" s="78">
        <v>620362</v>
      </c>
      <c r="M25" s="35">
        <f>J25-K25</f>
        <v>-18051</v>
      </c>
      <c r="N25" s="34">
        <f>IF(K25=0,IF(J25=0,"-","皆増"),(J25/K25-1)*100)</f>
        <v>-3.2451352634076835</v>
      </c>
      <c r="O25" s="33">
        <f>J25-L25</f>
        <v>-82165</v>
      </c>
      <c r="P25" s="32">
        <f>IF(L25=0,IF(J25=0,"-","皆増"),(J25/L25-1)*100)</f>
        <v>-13.244686167108878</v>
      </c>
      <c r="Q25" s="31">
        <f>ROUND(J25/C25*100,1)</f>
        <v>79.900000000000006</v>
      </c>
      <c r="R25" s="30">
        <f>ROUND(K25/D25*100,1)</f>
        <v>79.5</v>
      </c>
      <c r="S25" s="29">
        <f>ROUND(L25/E25*100,1)</f>
        <v>71.8</v>
      </c>
      <c r="T25" s="28">
        <f>IFERROR(Q25-R25,"-")</f>
        <v>0.40000000000000568</v>
      </c>
      <c r="U25" s="28">
        <f>IFERROR(Q25-S25,"-")</f>
        <v>8.1000000000000085</v>
      </c>
    </row>
    <row r="26" spans="1:21" s="11" customFormat="1" ht="15" customHeight="1" x14ac:dyDescent="0.15">
      <c r="A26" s="83" t="s">
        <v>24</v>
      </c>
      <c r="B26" s="82" t="s">
        <v>10</v>
      </c>
      <c r="C26" s="80">
        <v>216228</v>
      </c>
      <c r="D26" s="79">
        <v>216560</v>
      </c>
      <c r="E26" s="81">
        <v>264195</v>
      </c>
      <c r="F26" s="35">
        <f>C26-D26</f>
        <v>-332</v>
      </c>
      <c r="G26" s="34">
        <f>IF(D26=0,IF(C26=0,"-","皆増"),(C26/D26-1)*100)</f>
        <v>-0.15330624307351437</v>
      </c>
      <c r="H26" s="33">
        <f>C26-E26</f>
        <v>-47967</v>
      </c>
      <c r="I26" s="34">
        <f>IF(E26=0,IF(C26=0,"-","皆増"),(C26/E26-1)*100)</f>
        <v>-18.155907568273435</v>
      </c>
      <c r="J26" s="80">
        <v>164370</v>
      </c>
      <c r="K26" s="79">
        <v>162068</v>
      </c>
      <c r="L26" s="78">
        <v>202005</v>
      </c>
      <c r="M26" s="35">
        <f>J26-K26</f>
        <v>2302</v>
      </c>
      <c r="N26" s="34">
        <f>IF(K26=0,IF(J26=0,"-","皆増"),(J26/K26-1)*100)</f>
        <v>1.4203914406298646</v>
      </c>
      <c r="O26" s="33">
        <f>J26-L26</f>
        <v>-37635</v>
      </c>
      <c r="P26" s="32">
        <f>IF(L26=0,IF(J26=0,"-","皆増"),(J26/L26-1)*100)</f>
        <v>-18.630726962203902</v>
      </c>
      <c r="Q26" s="31">
        <f>ROUND(J26/C26*100,1)</f>
        <v>76</v>
      </c>
      <c r="R26" s="30">
        <f>ROUND(K26/D26*100,1)</f>
        <v>74.8</v>
      </c>
      <c r="S26" s="29">
        <f>ROUND(L26/E26*100,1)</f>
        <v>76.5</v>
      </c>
      <c r="T26" s="28">
        <f>IFERROR(Q26-R26,"-")</f>
        <v>1.2000000000000028</v>
      </c>
      <c r="U26" s="28">
        <f>IFERROR(Q26-S26,"-")</f>
        <v>-0.5</v>
      </c>
    </row>
    <row r="27" spans="1:21" s="11" customFormat="1" ht="15" customHeight="1" x14ac:dyDescent="0.15">
      <c r="A27" s="83" t="s">
        <v>23</v>
      </c>
      <c r="B27" s="82" t="s">
        <v>10</v>
      </c>
      <c r="C27" s="80">
        <v>263380</v>
      </c>
      <c r="D27" s="79">
        <v>260162</v>
      </c>
      <c r="E27" s="81">
        <v>331969</v>
      </c>
      <c r="F27" s="35">
        <f>C27-D27</f>
        <v>3218</v>
      </c>
      <c r="G27" s="34">
        <f>IF(D27=0,IF(C27=0,"-","皆増"),(C27/D27-1)*100)</f>
        <v>1.2369216103812253</v>
      </c>
      <c r="H27" s="33">
        <f>C27-E27</f>
        <v>-68589</v>
      </c>
      <c r="I27" s="34">
        <f>IF(E27=0,IF(C27=0,"-","皆増"),(C27/E27-1)*100)</f>
        <v>-20.661266564046642</v>
      </c>
      <c r="J27" s="80">
        <v>224328</v>
      </c>
      <c r="K27" s="79">
        <v>218886</v>
      </c>
      <c r="L27" s="78">
        <v>254651</v>
      </c>
      <c r="M27" s="35">
        <f>J27-K27</f>
        <v>5442</v>
      </c>
      <c r="N27" s="34">
        <f>IF(K27=0,IF(J27=0,"-","皆増"),(J27/K27-1)*100)</f>
        <v>2.4862257065321636</v>
      </c>
      <c r="O27" s="33">
        <f>J27-L27</f>
        <v>-30323</v>
      </c>
      <c r="P27" s="32">
        <f>IF(L27=0,IF(J27=0,"-","皆増"),(J27/L27-1)*100)</f>
        <v>-11.90766971266557</v>
      </c>
      <c r="Q27" s="31">
        <f>ROUND(J27/C27*100,1)</f>
        <v>85.2</v>
      </c>
      <c r="R27" s="30">
        <f>ROUND(K27/D27*100,1)</f>
        <v>84.1</v>
      </c>
      <c r="S27" s="29">
        <f>ROUND(L27/E27*100,1)</f>
        <v>76.7</v>
      </c>
      <c r="T27" s="28">
        <f>IFERROR(Q27-R27,"-")</f>
        <v>1.1000000000000085</v>
      </c>
      <c r="U27" s="28">
        <f>IFERROR(Q27-S27,"-")</f>
        <v>8.5</v>
      </c>
    </row>
    <row r="28" spans="1:21" s="11" customFormat="1" ht="15" customHeight="1" x14ac:dyDescent="0.15">
      <c r="A28" s="85" t="s">
        <v>22</v>
      </c>
      <c r="B28" s="82" t="s">
        <v>7</v>
      </c>
      <c r="C28" s="80">
        <v>750003</v>
      </c>
      <c r="D28" s="79">
        <v>723024</v>
      </c>
      <c r="E28" s="81">
        <v>868096</v>
      </c>
      <c r="F28" s="35">
        <f>C28-D28</f>
        <v>26979</v>
      </c>
      <c r="G28" s="34">
        <f>IF(D28=0,IF(C28=0,"-","皆増"),(C28/D28-1)*100)</f>
        <v>3.7314114054305181</v>
      </c>
      <c r="H28" s="33">
        <f>C28-E28</f>
        <v>-118093</v>
      </c>
      <c r="I28" s="34">
        <f>IF(E28=0,IF(C28=0,"-","皆増"),(C28/E28-1)*100)</f>
        <v>-13.603679777351818</v>
      </c>
      <c r="J28" s="80">
        <v>656804</v>
      </c>
      <c r="K28" s="79">
        <v>632738</v>
      </c>
      <c r="L28" s="78">
        <v>734487</v>
      </c>
      <c r="M28" s="35">
        <f>J28-K28</f>
        <v>24066</v>
      </c>
      <c r="N28" s="34">
        <f>IF(K28=0,IF(J28=0,"-","皆増"),(J28/K28-1)*100)</f>
        <v>3.8034699986408294</v>
      </c>
      <c r="O28" s="33">
        <f>J28-L28</f>
        <v>-77683</v>
      </c>
      <c r="P28" s="32">
        <f>IF(L28=0,IF(J28=0,"-","皆増"),(J28/L28-1)*100)</f>
        <v>-10.576497609896428</v>
      </c>
      <c r="Q28" s="31">
        <f>ROUND(J28/C28*100,1)</f>
        <v>87.6</v>
      </c>
      <c r="R28" s="30">
        <f>ROUND(K28/D28*100,1)</f>
        <v>87.5</v>
      </c>
      <c r="S28" s="29">
        <f>ROUND(L28/E28*100,1)</f>
        <v>84.6</v>
      </c>
      <c r="T28" s="28">
        <f>IFERROR(Q28-R28,"-")</f>
        <v>9.9999999999994316E-2</v>
      </c>
      <c r="U28" s="28">
        <f>IFERROR(Q28-S28,"-")</f>
        <v>3</v>
      </c>
    </row>
    <row r="29" spans="1:21" s="11" customFormat="1" ht="15" customHeight="1" x14ac:dyDescent="0.15">
      <c r="A29" s="83" t="s">
        <v>21</v>
      </c>
      <c r="B29" s="82" t="s">
        <v>7</v>
      </c>
      <c r="C29" s="80">
        <v>294676</v>
      </c>
      <c r="D29" s="79">
        <v>268048</v>
      </c>
      <c r="E29" s="81">
        <v>254282</v>
      </c>
      <c r="F29" s="35">
        <f>C29-D29</f>
        <v>26628</v>
      </c>
      <c r="G29" s="34">
        <f>IF(D29=0,IF(C29=0,"-","皆増"),(C29/D29-1)*100)</f>
        <v>9.9340416641795493</v>
      </c>
      <c r="H29" s="33">
        <f>C29-E29</f>
        <v>40394</v>
      </c>
      <c r="I29" s="34">
        <f>IF(E29=0,IF(C29=0,"-","皆増"),(C29/E29-1)*100)</f>
        <v>15.885512934458589</v>
      </c>
      <c r="J29" s="80">
        <v>263853</v>
      </c>
      <c r="K29" s="79">
        <v>241903</v>
      </c>
      <c r="L29" s="78">
        <v>214034</v>
      </c>
      <c r="M29" s="35">
        <f>J29-K29</f>
        <v>21950</v>
      </c>
      <c r="N29" s="34">
        <f>IF(K29=0,IF(J29=0,"-","皆増"),(J29/K29-1)*100)</f>
        <v>9.0738849869575802</v>
      </c>
      <c r="O29" s="33">
        <f>J29-L29</f>
        <v>49819</v>
      </c>
      <c r="P29" s="32">
        <f>IF(L29=0,IF(J29=0,"-","皆増"),(J29/L29-1)*100)</f>
        <v>23.276208452862623</v>
      </c>
      <c r="Q29" s="31">
        <f>ROUND(J29/C29*100,1)</f>
        <v>89.5</v>
      </c>
      <c r="R29" s="30">
        <f>ROUND(K29/D29*100,1)</f>
        <v>90.2</v>
      </c>
      <c r="S29" s="29">
        <f>ROUND(L29/E29*100,1)</f>
        <v>84.2</v>
      </c>
      <c r="T29" s="28">
        <f>IFERROR(Q29-R29,"-")</f>
        <v>-0.70000000000000284</v>
      </c>
      <c r="U29" s="28">
        <f>IFERROR(Q29-S29,"-")</f>
        <v>5.2999999999999972</v>
      </c>
    </row>
    <row r="30" spans="1:21" s="11" customFormat="1" ht="15" customHeight="1" x14ac:dyDescent="0.15">
      <c r="A30" s="83" t="s">
        <v>20</v>
      </c>
      <c r="B30" s="82" t="s">
        <v>7</v>
      </c>
      <c r="C30" s="80">
        <v>217831</v>
      </c>
      <c r="D30" s="79">
        <v>224669</v>
      </c>
      <c r="E30" s="81">
        <v>350242</v>
      </c>
      <c r="F30" s="35">
        <f>C30-D30</f>
        <v>-6838</v>
      </c>
      <c r="G30" s="34">
        <f>IF(D30=0,IF(C30=0,"-","皆増"),(C30/D30-1)*100)</f>
        <v>-3.0435885680712538</v>
      </c>
      <c r="H30" s="33">
        <f>C30-E30</f>
        <v>-132411</v>
      </c>
      <c r="I30" s="34">
        <f>IF(E30=0,IF(C30=0,"-","皆増"),(C30/E30-1)*100)</f>
        <v>-37.805574431393154</v>
      </c>
      <c r="J30" s="80">
        <v>199564</v>
      </c>
      <c r="K30" s="79">
        <v>200674</v>
      </c>
      <c r="L30" s="78">
        <v>262821</v>
      </c>
      <c r="M30" s="35">
        <f>J30-K30</f>
        <v>-1110</v>
      </c>
      <c r="N30" s="34">
        <f>IF(K30=0,IF(J30=0,"-","皆増"),(J30/K30-1)*100)</f>
        <v>-0.55313593190946531</v>
      </c>
      <c r="O30" s="33">
        <f>J30-L30</f>
        <v>-63257</v>
      </c>
      <c r="P30" s="32">
        <f>IF(L30=0,IF(J30=0,"-","皆増"),(J30/L30-1)*100)</f>
        <v>-24.068472458441292</v>
      </c>
      <c r="Q30" s="31">
        <f>ROUND(J30/C30*100,1)</f>
        <v>91.6</v>
      </c>
      <c r="R30" s="30">
        <f>ROUND(K30/D30*100,1)</f>
        <v>89.3</v>
      </c>
      <c r="S30" s="29">
        <f>ROUND(L30/E30*100,1)</f>
        <v>75</v>
      </c>
      <c r="T30" s="28">
        <f>IFERROR(Q30-R30,"-")</f>
        <v>2.2999999999999972</v>
      </c>
      <c r="U30" s="28">
        <f>IFERROR(Q30-S30,"-")</f>
        <v>16.599999999999994</v>
      </c>
    </row>
    <row r="31" spans="1:21" s="11" customFormat="1" ht="15" customHeight="1" x14ac:dyDescent="0.15">
      <c r="A31" s="83" t="s">
        <v>19</v>
      </c>
      <c r="B31" s="82" t="s">
        <v>7</v>
      </c>
      <c r="C31" s="80">
        <v>432407</v>
      </c>
      <c r="D31" s="79">
        <v>417808</v>
      </c>
      <c r="E31" s="81">
        <v>441105</v>
      </c>
      <c r="F31" s="35">
        <f>C31-D31</f>
        <v>14599</v>
      </c>
      <c r="G31" s="34">
        <f>IF(D31=0,IF(C31=0,"-","皆増"),(C31/D31-1)*100)</f>
        <v>3.494188718262925</v>
      </c>
      <c r="H31" s="33">
        <f>C31-E31</f>
        <v>-8698</v>
      </c>
      <c r="I31" s="34">
        <f>IF(E31=0,IF(C31=0,"-","皆増"),(C31/E31-1)*100)</f>
        <v>-1.9718661089763168</v>
      </c>
      <c r="J31" s="80">
        <v>367321</v>
      </c>
      <c r="K31" s="79">
        <v>356367</v>
      </c>
      <c r="L31" s="78">
        <v>362544</v>
      </c>
      <c r="M31" s="35">
        <f>J31-K31</f>
        <v>10954</v>
      </c>
      <c r="N31" s="34">
        <f>IF(K31=0,IF(J31=0,"-","皆増"),(J31/K31-1)*100)</f>
        <v>3.0737975177275167</v>
      </c>
      <c r="O31" s="33">
        <f>J31-L31</f>
        <v>4777</v>
      </c>
      <c r="P31" s="32">
        <f>IF(L31=0,IF(J31=0,"-","皆増"),(J31/L31-1)*100)</f>
        <v>1.317633170042809</v>
      </c>
      <c r="Q31" s="31">
        <f>ROUND(J31/C31*100,1)</f>
        <v>84.9</v>
      </c>
      <c r="R31" s="30">
        <f>ROUND(K31/D31*100,1)</f>
        <v>85.3</v>
      </c>
      <c r="S31" s="29">
        <f>ROUND(L31/E31*100,1)</f>
        <v>82.2</v>
      </c>
      <c r="T31" s="28">
        <f>IFERROR(Q31-R31,"-")</f>
        <v>-0.39999999999999147</v>
      </c>
      <c r="U31" s="28">
        <f>IFERROR(Q31-S31,"-")</f>
        <v>2.7000000000000028</v>
      </c>
    </row>
    <row r="32" spans="1:21" s="11" customFormat="1" ht="15" customHeight="1" x14ac:dyDescent="0.15">
      <c r="A32" s="83" t="s">
        <v>18</v>
      </c>
      <c r="B32" s="82" t="s">
        <v>7</v>
      </c>
      <c r="C32" s="80">
        <v>806330</v>
      </c>
      <c r="D32" s="79">
        <v>787217</v>
      </c>
      <c r="E32" s="81">
        <v>695764</v>
      </c>
      <c r="F32" s="35">
        <f>C32-D32</f>
        <v>19113</v>
      </c>
      <c r="G32" s="34">
        <f>IF(D32=0,IF(C32=0,"-","皆増"),(C32/D32-1)*100)</f>
        <v>2.4279201287573882</v>
      </c>
      <c r="H32" s="33">
        <f>C32-E32</f>
        <v>110566</v>
      </c>
      <c r="I32" s="34">
        <f>IF(E32=0,IF(C32=0,"-","皆増"),(C32/E32-1)*100)</f>
        <v>15.891307972243451</v>
      </c>
      <c r="J32" s="80">
        <v>684022</v>
      </c>
      <c r="K32" s="79">
        <v>675585</v>
      </c>
      <c r="L32" s="78">
        <v>569046</v>
      </c>
      <c r="M32" s="35">
        <f>J32-K32</f>
        <v>8437</v>
      </c>
      <c r="N32" s="34">
        <f>IF(K32=0,IF(J32=0,"-","皆増"),(J32/K32-1)*100)</f>
        <v>1.2488435948104337</v>
      </c>
      <c r="O32" s="33">
        <f>J32-L32</f>
        <v>114976</v>
      </c>
      <c r="P32" s="32">
        <f>IF(L32=0,IF(J32=0,"-","皆増"),(J32/L32-1)*100)</f>
        <v>20.205044934855888</v>
      </c>
      <c r="Q32" s="31">
        <f>ROUND(J32/C32*100,1)</f>
        <v>84.8</v>
      </c>
      <c r="R32" s="30">
        <f>ROUND(K32/D32*100,1)</f>
        <v>85.8</v>
      </c>
      <c r="S32" s="29">
        <f>ROUND(L32/E32*100,1)</f>
        <v>81.8</v>
      </c>
      <c r="T32" s="28">
        <f>IFERROR(Q32-R32,"-")</f>
        <v>-1</v>
      </c>
      <c r="U32" s="28">
        <f>IFERROR(Q32-S32,"-")</f>
        <v>3</v>
      </c>
    </row>
    <row r="33" spans="1:21" s="11" customFormat="1" ht="15" customHeight="1" x14ac:dyDescent="0.15">
      <c r="A33" s="83" t="s">
        <v>17</v>
      </c>
      <c r="B33" s="82" t="s">
        <v>10</v>
      </c>
      <c r="C33" s="84">
        <v>502175</v>
      </c>
      <c r="D33" s="79">
        <v>471566</v>
      </c>
      <c r="E33" s="81">
        <v>566811</v>
      </c>
      <c r="F33" s="35">
        <f>C33-D33</f>
        <v>30609</v>
      </c>
      <c r="G33" s="34">
        <f>IF(D33=0,IF(C33=0,"-","皆増"),(C33/D33-1)*100)</f>
        <v>6.4909259785480788</v>
      </c>
      <c r="H33" s="33">
        <f>C33-E33</f>
        <v>-64636</v>
      </c>
      <c r="I33" s="34">
        <f>IF(E33=0,IF(C33=0,"-","皆増"),(C33/E33-1)*100)</f>
        <v>-11.403448415785867</v>
      </c>
      <c r="J33" s="84">
        <v>430936</v>
      </c>
      <c r="K33" s="79">
        <v>406270</v>
      </c>
      <c r="L33" s="78">
        <v>459439</v>
      </c>
      <c r="M33" s="35">
        <f>J33-K33</f>
        <v>24666</v>
      </c>
      <c r="N33" s="34">
        <f>IF(K33=0,IF(J33=0,"-","皆増"),(J33/K33-1)*100)</f>
        <v>6.0713318728924159</v>
      </c>
      <c r="O33" s="33">
        <f>J33-L33</f>
        <v>-28503</v>
      </c>
      <c r="P33" s="32">
        <f>IF(L33=0,IF(J33=0,"-","皆増"),(J33/L33-1)*100)</f>
        <v>-6.2038703723453992</v>
      </c>
      <c r="Q33" s="31">
        <f>ROUND(J33/C33*100,1)</f>
        <v>85.8</v>
      </c>
      <c r="R33" s="30">
        <f>ROUND(K33/D33*100,1)</f>
        <v>86.2</v>
      </c>
      <c r="S33" s="29">
        <f>ROUND(L33/E33*100,1)</f>
        <v>81.099999999999994</v>
      </c>
      <c r="T33" s="28">
        <f>IFERROR(Q33-R33,"-")</f>
        <v>-0.40000000000000568</v>
      </c>
      <c r="U33" s="28">
        <f>IFERROR(Q33-S33,"-")</f>
        <v>4.7000000000000028</v>
      </c>
    </row>
    <row r="34" spans="1:21" s="11" customFormat="1" ht="15" customHeight="1" x14ac:dyDescent="0.15">
      <c r="A34" s="83" t="s">
        <v>16</v>
      </c>
      <c r="B34" s="82" t="s">
        <v>10</v>
      </c>
      <c r="C34" s="80">
        <v>137717</v>
      </c>
      <c r="D34" s="79">
        <v>132674</v>
      </c>
      <c r="E34" s="81">
        <v>158719</v>
      </c>
      <c r="F34" s="35">
        <f>C34-D34</f>
        <v>5043</v>
      </c>
      <c r="G34" s="34">
        <f>IF(D34=0,IF(C34=0,"-","皆増"),(C34/D34-1)*100)</f>
        <v>3.801046173327105</v>
      </c>
      <c r="H34" s="33">
        <f>C34-E34</f>
        <v>-21002</v>
      </c>
      <c r="I34" s="34">
        <f>IF(E34=0,IF(C34=0,"-","皆増"),(C34/E34-1)*100)</f>
        <v>-13.232190222972672</v>
      </c>
      <c r="J34" s="80">
        <v>124834</v>
      </c>
      <c r="K34" s="79">
        <v>121258</v>
      </c>
      <c r="L34" s="78">
        <v>134235</v>
      </c>
      <c r="M34" s="35">
        <f>J34-K34</f>
        <v>3576</v>
      </c>
      <c r="N34" s="34">
        <f>IF(K34=0,IF(J34=0,"-","皆増"),(J34/K34-1)*100)</f>
        <v>2.9490837717923712</v>
      </c>
      <c r="O34" s="33">
        <f>J34-L34</f>
        <v>-9401</v>
      </c>
      <c r="P34" s="32">
        <f>IF(L34=0,IF(J34=0,"-","皆増"),(J34/L34-1)*100)</f>
        <v>-7.003389577978913</v>
      </c>
      <c r="Q34" s="31">
        <f>ROUND(J34/C34*100,1)</f>
        <v>90.6</v>
      </c>
      <c r="R34" s="30">
        <f>ROUND(K34/D34*100,1)</f>
        <v>91.4</v>
      </c>
      <c r="S34" s="29">
        <f>ROUND(L34/E34*100,1)</f>
        <v>84.6</v>
      </c>
      <c r="T34" s="28">
        <f>IFERROR(Q34-R34,"-")</f>
        <v>-0.80000000000001137</v>
      </c>
      <c r="U34" s="28">
        <f>IFERROR(Q34-S34,"-")</f>
        <v>6</v>
      </c>
    </row>
    <row r="35" spans="1:21" s="11" customFormat="1" ht="15" customHeight="1" x14ac:dyDescent="0.15">
      <c r="A35" s="83" t="s">
        <v>15</v>
      </c>
      <c r="B35" s="82" t="s">
        <v>10</v>
      </c>
      <c r="C35" s="80">
        <v>95715</v>
      </c>
      <c r="D35" s="79">
        <v>92832</v>
      </c>
      <c r="E35" s="81">
        <v>119470</v>
      </c>
      <c r="F35" s="35">
        <f>C35-D35</f>
        <v>2883</v>
      </c>
      <c r="G35" s="34">
        <f>IF(D35=0,IF(C35=0,"-","皆増"),(C35/D35-1)*100)</f>
        <v>3.1056101344363984</v>
      </c>
      <c r="H35" s="33">
        <f>C35-E35</f>
        <v>-23755</v>
      </c>
      <c r="I35" s="34">
        <f>IF(E35=0,IF(C35=0,"-","皆増"),(C35/E35-1)*100)</f>
        <v>-19.883652799866081</v>
      </c>
      <c r="J35" s="80">
        <v>76457</v>
      </c>
      <c r="K35" s="79">
        <v>74829</v>
      </c>
      <c r="L35" s="78">
        <v>87063</v>
      </c>
      <c r="M35" s="35">
        <f>J35-K35</f>
        <v>1628</v>
      </c>
      <c r="N35" s="34">
        <f>IF(K35=0,IF(J35=0,"-","皆増"),(J35/K35-1)*100)</f>
        <v>2.175627096446564</v>
      </c>
      <c r="O35" s="33">
        <f>J35-L35</f>
        <v>-10606</v>
      </c>
      <c r="P35" s="32">
        <f>IF(L35=0,IF(J35=0,"-","皆増"),(J35/L35-1)*100)</f>
        <v>-12.181983161618593</v>
      </c>
      <c r="Q35" s="31">
        <f>ROUND(J35/C35*100,1)</f>
        <v>79.900000000000006</v>
      </c>
      <c r="R35" s="30">
        <f>ROUND(K35/D35*100,1)</f>
        <v>80.599999999999994</v>
      </c>
      <c r="S35" s="29">
        <f>ROUND(L35/E35*100,1)</f>
        <v>72.900000000000006</v>
      </c>
      <c r="T35" s="28">
        <f>IFERROR(Q35-R35,"-")</f>
        <v>-0.69999999999998863</v>
      </c>
      <c r="U35" s="28">
        <f>IFERROR(Q35-S35,"-")</f>
        <v>7</v>
      </c>
    </row>
    <row r="36" spans="1:21" s="11" customFormat="1" ht="15" customHeight="1" x14ac:dyDescent="0.15">
      <c r="A36" s="83" t="s">
        <v>14</v>
      </c>
      <c r="B36" s="82" t="s">
        <v>10</v>
      </c>
      <c r="C36" s="80">
        <v>144202</v>
      </c>
      <c r="D36" s="79">
        <v>132156</v>
      </c>
      <c r="E36" s="81">
        <v>178687</v>
      </c>
      <c r="F36" s="35">
        <f>C36-D36</f>
        <v>12046</v>
      </c>
      <c r="G36" s="34">
        <f>IF(D36=0,IF(C36=0,"-","皆増"),(C36/D36-1)*100)</f>
        <v>9.1149853203789544</v>
      </c>
      <c r="H36" s="33">
        <f>C36-E36</f>
        <v>-34485</v>
      </c>
      <c r="I36" s="34">
        <f>IF(E36=0,IF(C36=0,"-","皆増"),(C36/E36-1)*100)</f>
        <v>-19.299109616256359</v>
      </c>
      <c r="J36" s="80">
        <v>136925</v>
      </c>
      <c r="K36" s="79">
        <v>124115</v>
      </c>
      <c r="L36" s="78">
        <v>157945</v>
      </c>
      <c r="M36" s="35">
        <f>J36-K36</f>
        <v>12810</v>
      </c>
      <c r="N36" s="34">
        <f>IF(K36=0,IF(J36=0,"-","皆増"),(J36/K36-1)*100)</f>
        <v>10.321073198243557</v>
      </c>
      <c r="O36" s="33">
        <f>J36-L36</f>
        <v>-21020</v>
      </c>
      <c r="P36" s="32">
        <f>IF(L36=0,IF(J36=0,"-","皆増"),(J36/L36-1)*100)</f>
        <v>-13.308430149735672</v>
      </c>
      <c r="Q36" s="31">
        <f>ROUND(J36/C36*100,1)</f>
        <v>95</v>
      </c>
      <c r="R36" s="30">
        <f>ROUND(K36/D36*100,1)</f>
        <v>93.9</v>
      </c>
      <c r="S36" s="29">
        <f>ROUND(L36/E36*100,1)</f>
        <v>88.4</v>
      </c>
      <c r="T36" s="28">
        <f>IFERROR(Q36-R36,"-")</f>
        <v>1.0999999999999943</v>
      </c>
      <c r="U36" s="28">
        <f>IFERROR(Q36-S36,"-")</f>
        <v>6.5999999999999943</v>
      </c>
    </row>
    <row r="37" spans="1:21" s="11" customFormat="1" ht="15" customHeight="1" x14ac:dyDescent="0.15">
      <c r="A37" s="83" t="s">
        <v>13</v>
      </c>
      <c r="B37" s="82" t="s">
        <v>10</v>
      </c>
      <c r="C37" s="80">
        <v>436152</v>
      </c>
      <c r="D37" s="79">
        <v>414088</v>
      </c>
      <c r="E37" s="81">
        <v>592948</v>
      </c>
      <c r="F37" s="35">
        <f>C37-D37</f>
        <v>22064</v>
      </c>
      <c r="G37" s="34">
        <f>IF(D37=0,IF(C37=0,"-","皆増"),(C37/D37-1)*100)</f>
        <v>5.3283360058731466</v>
      </c>
      <c r="H37" s="33">
        <f>C37-E37</f>
        <v>-156796</v>
      </c>
      <c r="I37" s="34">
        <f>IF(E37=0,IF(C37=0,"-","皆増"),(C37/E37-1)*100)</f>
        <v>-26.443465531547449</v>
      </c>
      <c r="J37" s="80">
        <v>410682</v>
      </c>
      <c r="K37" s="79">
        <v>393976</v>
      </c>
      <c r="L37" s="78">
        <v>566309</v>
      </c>
      <c r="M37" s="35">
        <f>J37-K37</f>
        <v>16706</v>
      </c>
      <c r="N37" s="34">
        <f>IF(K37=0,IF(J37=0,"-","皆増"),(J37/K37-1)*100)</f>
        <v>4.240359818872208</v>
      </c>
      <c r="O37" s="33">
        <f>J37-L37</f>
        <v>-155627</v>
      </c>
      <c r="P37" s="32">
        <f>IF(L37=0,IF(J37=0,"-","皆増"),(J37/L37-1)*100)</f>
        <v>-27.480933553943167</v>
      </c>
      <c r="Q37" s="31">
        <f>ROUND(J37/C37*100,1)</f>
        <v>94.2</v>
      </c>
      <c r="R37" s="30">
        <f>ROUND(K37/D37*100,1)</f>
        <v>95.1</v>
      </c>
      <c r="S37" s="29">
        <f>ROUND(L37/E37*100,1)</f>
        <v>95.5</v>
      </c>
      <c r="T37" s="28">
        <f>IFERROR(Q37-R37,"-")</f>
        <v>-0.89999999999999147</v>
      </c>
      <c r="U37" s="28">
        <f>IFERROR(Q37-S37,"-")</f>
        <v>-1.2999999999999972</v>
      </c>
    </row>
    <row r="38" spans="1:21" s="11" customFormat="1" ht="15" customHeight="1" x14ac:dyDescent="0.15">
      <c r="A38" s="83" t="s">
        <v>12</v>
      </c>
      <c r="B38" s="82" t="s">
        <v>10</v>
      </c>
      <c r="C38" s="80">
        <v>351515</v>
      </c>
      <c r="D38" s="79">
        <v>332371</v>
      </c>
      <c r="E38" s="81">
        <v>445760</v>
      </c>
      <c r="F38" s="35">
        <f>C38-D38</f>
        <v>19144</v>
      </c>
      <c r="G38" s="34">
        <f>IF(D38=0,IF(C38=0,"-","皆増"),(C38/D38-1)*100)</f>
        <v>5.7598286252410702</v>
      </c>
      <c r="H38" s="33">
        <f>C38-E38</f>
        <v>-94245</v>
      </c>
      <c r="I38" s="34">
        <f>IF(E38=0,IF(C38=0,"-","皆増"),(C38/E38-1)*100)</f>
        <v>-21.142543072505383</v>
      </c>
      <c r="J38" s="80">
        <v>295712</v>
      </c>
      <c r="K38" s="79">
        <v>278566</v>
      </c>
      <c r="L38" s="78">
        <v>365848</v>
      </c>
      <c r="M38" s="35">
        <f>J38-K38</f>
        <v>17146</v>
      </c>
      <c r="N38" s="34">
        <f>IF(K38=0,IF(J38=0,"-","皆増"),(J38/K38-1)*100)</f>
        <v>6.1550943044018203</v>
      </c>
      <c r="O38" s="33">
        <f>J38-L38</f>
        <v>-70136</v>
      </c>
      <c r="P38" s="32">
        <f>IF(L38=0,IF(J38=0,"-","皆増"),(J38/L38-1)*100)</f>
        <v>-19.170803175089112</v>
      </c>
      <c r="Q38" s="31">
        <f>ROUND(J38/C38*100,1)</f>
        <v>84.1</v>
      </c>
      <c r="R38" s="30">
        <f>ROUND(K38/D38*100,1)</f>
        <v>83.8</v>
      </c>
      <c r="S38" s="29">
        <f>ROUND(L38/E38*100,1)</f>
        <v>82.1</v>
      </c>
      <c r="T38" s="28">
        <f>IFERROR(Q38-R38,"-")</f>
        <v>0.29999999999999716</v>
      </c>
      <c r="U38" s="28">
        <f>IFERROR(Q38-S38,"-")</f>
        <v>2</v>
      </c>
    </row>
    <row r="39" spans="1:21" s="11" customFormat="1" ht="15" customHeight="1" x14ac:dyDescent="0.15">
      <c r="A39" s="83" t="s">
        <v>11</v>
      </c>
      <c r="B39" s="82" t="s">
        <v>10</v>
      </c>
      <c r="C39" s="80">
        <v>567773</v>
      </c>
      <c r="D39" s="79">
        <v>499170</v>
      </c>
      <c r="E39" s="81">
        <v>604721</v>
      </c>
      <c r="F39" s="35">
        <f>C39-D39</f>
        <v>68603</v>
      </c>
      <c r="G39" s="34">
        <f>IF(D39=0,IF(C39=0,"-","皆増"),(C39/D39-1)*100)</f>
        <v>13.7434140673518</v>
      </c>
      <c r="H39" s="33">
        <f>C39-E39</f>
        <v>-36948</v>
      </c>
      <c r="I39" s="34">
        <f>IF(E39=0,IF(C39=0,"-","皆増"),(C39/E39-1)*100)</f>
        <v>-6.1099250728848471</v>
      </c>
      <c r="J39" s="80">
        <v>516075</v>
      </c>
      <c r="K39" s="79">
        <v>447033</v>
      </c>
      <c r="L39" s="78">
        <v>498233</v>
      </c>
      <c r="M39" s="35">
        <f>J39-K39</f>
        <v>69042</v>
      </c>
      <c r="N39" s="34">
        <f>IF(K39=0,IF(J39=0,"-","皆増"),(J39/K39-1)*100)</f>
        <v>15.444497386099009</v>
      </c>
      <c r="O39" s="33">
        <f>J39-L39</f>
        <v>17842</v>
      </c>
      <c r="P39" s="32">
        <f>IF(L39=0,IF(J39=0,"-","皆増"),(J39/L39-1)*100)</f>
        <v>3.5810554499601688</v>
      </c>
      <c r="Q39" s="31">
        <f>ROUND(J39/C39*100,1)</f>
        <v>90.9</v>
      </c>
      <c r="R39" s="30">
        <f>ROUND(K39/D39*100,1)</f>
        <v>89.6</v>
      </c>
      <c r="S39" s="29">
        <f>ROUND(L39/E39*100,1)</f>
        <v>82.4</v>
      </c>
      <c r="T39" s="28">
        <f>IFERROR(Q39-R39,"-")</f>
        <v>1.3000000000000114</v>
      </c>
      <c r="U39" s="28">
        <f>IFERROR(Q39-S39,"-")</f>
        <v>8.5</v>
      </c>
    </row>
    <row r="40" spans="1:21" s="11" customFormat="1" ht="15" customHeight="1" x14ac:dyDescent="0.15">
      <c r="A40" s="83" t="s">
        <v>9</v>
      </c>
      <c r="B40" s="82" t="s">
        <v>7</v>
      </c>
      <c r="C40" s="80">
        <v>157819</v>
      </c>
      <c r="D40" s="79">
        <v>174759</v>
      </c>
      <c r="E40" s="81">
        <v>189944</v>
      </c>
      <c r="F40" s="35">
        <f>C40-D40</f>
        <v>-16940</v>
      </c>
      <c r="G40" s="34">
        <f>IF(D40=0,IF(C40=0,"-","皆増"),(C40/D40-1)*100)</f>
        <v>-9.6933491265113645</v>
      </c>
      <c r="H40" s="33">
        <f>C40-E40</f>
        <v>-32125</v>
      </c>
      <c r="I40" s="34">
        <f>IF(E40=0,IF(C40=0,"-","皆増"),(C40/E40-1)*100)</f>
        <v>-16.912879585562056</v>
      </c>
      <c r="J40" s="80">
        <v>142011</v>
      </c>
      <c r="K40" s="79">
        <v>156858</v>
      </c>
      <c r="L40" s="78">
        <v>169211</v>
      </c>
      <c r="M40" s="35">
        <f>J40-K40</f>
        <v>-14847</v>
      </c>
      <c r="N40" s="34">
        <f>IF(K40=0,IF(J40=0,"-","皆増"),(J40/K40-1)*100)</f>
        <v>-9.4652488237769177</v>
      </c>
      <c r="O40" s="33">
        <f>J40-L40</f>
        <v>-27200</v>
      </c>
      <c r="P40" s="32">
        <f>IF(L40=0,IF(J40=0,"-","皆増"),(J40/L40-1)*100)</f>
        <v>-16.074605078866032</v>
      </c>
      <c r="Q40" s="31">
        <f>ROUND(J40/C40*100,1)</f>
        <v>90</v>
      </c>
      <c r="R40" s="30">
        <f>ROUND(K40/D40*100,1)</f>
        <v>89.8</v>
      </c>
      <c r="S40" s="29">
        <f>ROUND(L40/E40*100,1)</f>
        <v>89.1</v>
      </c>
      <c r="T40" s="28">
        <f>IFERROR(Q40-R40,"-")</f>
        <v>0.20000000000000284</v>
      </c>
      <c r="U40" s="28">
        <f>IFERROR(Q40-S40,"-")</f>
        <v>0.90000000000000568</v>
      </c>
    </row>
    <row r="41" spans="1:21" s="11" customFormat="1" ht="15" customHeight="1" x14ac:dyDescent="0.15">
      <c r="A41" s="77" t="s">
        <v>8</v>
      </c>
      <c r="B41" s="76" t="s">
        <v>7</v>
      </c>
      <c r="C41" s="74">
        <v>321751</v>
      </c>
      <c r="D41" s="73">
        <v>327447</v>
      </c>
      <c r="E41" s="75">
        <v>416481</v>
      </c>
      <c r="F41" s="71">
        <f>C41-D41</f>
        <v>-5696</v>
      </c>
      <c r="G41" s="19">
        <f>IF(D41=0,IF(C41=0,"-","皆増"),(C41/D41-1)*100)</f>
        <v>-1.7395181510290181</v>
      </c>
      <c r="H41" s="70">
        <f>C41-E41</f>
        <v>-94730</v>
      </c>
      <c r="I41" s="19">
        <f>IF(E41=0,IF(C41=0,"-","皆増"),(C41/E41-1)*100)</f>
        <v>-22.745335321419226</v>
      </c>
      <c r="J41" s="74">
        <v>296462</v>
      </c>
      <c r="K41" s="73">
        <v>306323</v>
      </c>
      <c r="L41" s="72">
        <v>407763</v>
      </c>
      <c r="M41" s="71">
        <f>J41-K41</f>
        <v>-9861</v>
      </c>
      <c r="N41" s="19">
        <f>IF(K41=0,IF(J41=0,"-","皆増"),(J41/K41-1)*100)</f>
        <v>-3.2191510268572698</v>
      </c>
      <c r="O41" s="70">
        <f>J41-L41</f>
        <v>-111301</v>
      </c>
      <c r="P41" s="17">
        <f>IF(L41=0,IF(J41=0,"-","皆増"),(J41/L41-1)*100)</f>
        <v>-27.295512344180317</v>
      </c>
      <c r="Q41" s="16">
        <f>ROUND(J41/C41*100,1)</f>
        <v>92.1</v>
      </c>
      <c r="R41" s="15">
        <f>ROUND(K41/D41*100,1)</f>
        <v>93.5</v>
      </c>
      <c r="S41" s="14">
        <f>ROUND(L41/E41*100,1)</f>
        <v>97.9</v>
      </c>
      <c r="T41" s="13">
        <f>IFERROR(Q41-R41,"-")</f>
        <v>-1.4000000000000057</v>
      </c>
      <c r="U41" s="13">
        <f>IFERROR(Q41-S41,"-")</f>
        <v>-5.8000000000000114</v>
      </c>
    </row>
    <row r="42" spans="1:21" ht="15" customHeight="1" x14ac:dyDescent="0.15">
      <c r="A42" s="69" t="s">
        <v>6</v>
      </c>
      <c r="B42" s="68"/>
      <c r="C42" s="25">
        <f>SUM(C7:C41)</f>
        <v>45336692</v>
      </c>
      <c r="D42" s="22">
        <f>SUM(D7:D41)</f>
        <v>44911967</v>
      </c>
      <c r="E42" s="67">
        <f>SUM(E7:E41)</f>
        <v>48875224</v>
      </c>
      <c r="F42" s="65">
        <f>C42-D42</f>
        <v>424725</v>
      </c>
      <c r="G42" s="64">
        <f>IF(D42=0,IF(C42=0,"-","皆増"),(C42/D42-1)*100)</f>
        <v>0.94568336318914259</v>
      </c>
      <c r="H42" s="63">
        <f>C42-E42</f>
        <v>-3538532</v>
      </c>
      <c r="I42" s="64">
        <f>IF(E42=0,IF(C42=0,"-","皆増"),(C42/E42-1)*100)</f>
        <v>-7.2399299898860843</v>
      </c>
      <c r="J42" s="23">
        <f>SUM(J7:J41)</f>
        <v>39407739</v>
      </c>
      <c r="K42" s="22">
        <f>SUM(K7:K41)</f>
        <v>38951643</v>
      </c>
      <c r="L42" s="66">
        <f>SUM(L7:L41)</f>
        <v>40500259</v>
      </c>
      <c r="M42" s="65">
        <f>J42-K42</f>
        <v>456096</v>
      </c>
      <c r="N42" s="64">
        <f>IF(K42=0,IF(J42=0,"-","皆増"),(J42/K42-1)*100)</f>
        <v>1.1709287846985106</v>
      </c>
      <c r="O42" s="63">
        <f>J42-L42</f>
        <v>-1092520</v>
      </c>
      <c r="P42" s="62">
        <f>IF(L42=0,IF(J42=0,"-","皆増"),(J42/L42-1)*100)</f>
        <v>-2.6975629958317038</v>
      </c>
      <c r="Q42" s="61">
        <f>ROUND(J42/C42*100,1)</f>
        <v>86.9</v>
      </c>
      <c r="R42" s="60">
        <f>ROUND(K42/D42*100,1)</f>
        <v>86.7</v>
      </c>
      <c r="S42" s="59">
        <f>ROUND(L42/E42*100,1)</f>
        <v>82.9</v>
      </c>
      <c r="T42" s="58">
        <f>IFERROR(Q42-R42,"-")</f>
        <v>0.20000000000000284</v>
      </c>
      <c r="U42" s="58">
        <f>IFERROR(Q42-S42,"-")</f>
        <v>4</v>
      </c>
    </row>
    <row r="43" spans="1:21" ht="15" customHeight="1" x14ac:dyDescent="0.15">
      <c r="A43" s="57" t="s">
        <v>5</v>
      </c>
      <c r="B43" s="56"/>
      <c r="C43" s="55">
        <f>SUMIF($B$7:$B$41,"沿",C$7:C$41)</f>
        <v>32887225</v>
      </c>
      <c r="D43" s="52">
        <f>SUMIF($B$7:$B$41,"沿",D$7:D$41)</f>
        <v>32914385</v>
      </c>
      <c r="E43" s="54">
        <f>SUMIF($B$7:$B$41,"沿",E$7:E$41)</f>
        <v>34466070</v>
      </c>
      <c r="F43" s="50">
        <f>C43-D43</f>
        <v>-27160</v>
      </c>
      <c r="G43" s="49">
        <f>IF(D43=0,IF(C43=0,"-","皆増"),(C43/D43-1)*100)</f>
        <v>-8.2517112198809972E-2</v>
      </c>
      <c r="H43" s="48">
        <f>C43-E43</f>
        <v>-1578845</v>
      </c>
      <c r="I43" s="49">
        <f>IF(E43=0,IF(C43=0,"-","皆増"),(C43/E43-1)*100)</f>
        <v>-4.5808675024451624</v>
      </c>
      <c r="J43" s="53">
        <f>SUMIF($B$7:$B$41,"沿",J$7:J$41)</f>
        <v>28966732</v>
      </c>
      <c r="K43" s="52">
        <f>SUMIF($B$7:$B$41,"沿",K$7:K$41)</f>
        <v>29020903</v>
      </c>
      <c r="L43" s="51">
        <f>SUMIF($B$7:$B$41,"沿",L$7:L$41)</f>
        <v>29335231</v>
      </c>
      <c r="M43" s="50">
        <f>J43-K43</f>
        <v>-54171</v>
      </c>
      <c r="N43" s="49">
        <f>IF(K43=0,IF(J43=0,"-","皆増"),(J43/K43-1)*100)</f>
        <v>-0.18666200703678637</v>
      </c>
      <c r="O43" s="48">
        <f>J43-L43</f>
        <v>-368499</v>
      </c>
      <c r="P43" s="47">
        <f>IF(L43=0,IF(J43=0,"-","皆増"),(J43/L43-1)*100)</f>
        <v>-1.2561653255772853</v>
      </c>
      <c r="Q43" s="46">
        <f>ROUND(J43/C43*100,1)</f>
        <v>88.1</v>
      </c>
      <c r="R43" s="45">
        <f>ROUND(K43/D43*100,1)</f>
        <v>88.2</v>
      </c>
      <c r="S43" s="44">
        <f>ROUND(L43/E43*100,1)</f>
        <v>85.1</v>
      </c>
      <c r="T43" s="43">
        <f>IFERROR(Q43-R43,"-")</f>
        <v>-0.10000000000000853</v>
      </c>
      <c r="U43" s="43">
        <f>IFERROR(Q43-S43,"-")</f>
        <v>3</v>
      </c>
    </row>
    <row r="44" spans="1:21" ht="15" customHeight="1" x14ac:dyDescent="0.15">
      <c r="A44" s="42" t="s">
        <v>4</v>
      </c>
      <c r="B44" s="41"/>
      <c r="C44" s="40">
        <f>C43-C7</f>
        <v>12664275</v>
      </c>
      <c r="D44" s="37">
        <f>D43-D7</f>
        <v>12627494</v>
      </c>
      <c r="E44" s="39">
        <f>E43-E7</f>
        <v>14599383</v>
      </c>
      <c r="F44" s="35">
        <f>C44-D44</f>
        <v>36781</v>
      </c>
      <c r="G44" s="34">
        <f>IF(D44=0,IF(C44=0,"-","皆増"),(C44/D44-1)*100)</f>
        <v>0.29127711325778183</v>
      </c>
      <c r="H44" s="33">
        <f>C44-E44</f>
        <v>-1935108</v>
      </c>
      <c r="I44" s="34">
        <f>IF(E44=0,IF(C44=0,"-","皆増"),(C44/E44-1)*100)</f>
        <v>-13.254724531851792</v>
      </c>
      <c r="J44" s="38">
        <f>J43-J7</f>
        <v>10750529</v>
      </c>
      <c r="K44" s="37">
        <f>K43-K7</f>
        <v>10638759</v>
      </c>
      <c r="L44" s="36">
        <f>L43-L7</f>
        <v>11542617</v>
      </c>
      <c r="M44" s="35">
        <f>J44-K44</f>
        <v>111770</v>
      </c>
      <c r="N44" s="34">
        <f>IF(K44=0,IF(J44=0,"-","皆増"),(J44/K44-1)*100)</f>
        <v>1.0505924610191952</v>
      </c>
      <c r="O44" s="33">
        <f>J44-L44</f>
        <v>-792088</v>
      </c>
      <c r="P44" s="32">
        <f>IF(L44=0,IF(J44=0,"-","皆増"),(J44/L44-1)*100)</f>
        <v>-6.8622912810846977</v>
      </c>
      <c r="Q44" s="31">
        <f>ROUND(J44/C44*100,1)</f>
        <v>84.9</v>
      </c>
      <c r="R44" s="30">
        <f>ROUND(K44/D44*100,1)</f>
        <v>84.3</v>
      </c>
      <c r="S44" s="29">
        <f>ROUND(L44/E44*100,1)</f>
        <v>79.099999999999994</v>
      </c>
      <c r="T44" s="28">
        <f>IFERROR(Q44-R44,"-")</f>
        <v>0.60000000000000853</v>
      </c>
      <c r="U44" s="28">
        <f>IFERROR(Q44-S44,"-")</f>
        <v>5.8000000000000114</v>
      </c>
    </row>
    <row r="45" spans="1:21" ht="15" customHeight="1" x14ac:dyDescent="0.15">
      <c r="A45" s="27" t="s">
        <v>3</v>
      </c>
      <c r="B45" s="26"/>
      <c r="C45" s="25">
        <f>SUMIF($B$7:$B$41,"-",C$7:C$41)</f>
        <v>12449467</v>
      </c>
      <c r="D45" s="22">
        <f>SUMIF($B$7:$B$41,"-",D$7:D$41)</f>
        <v>11997582</v>
      </c>
      <c r="E45" s="24">
        <f>SUMIF($B$7:$B$41,"-",E$7:E$41)</f>
        <v>14409154</v>
      </c>
      <c r="F45" s="20">
        <f>C45-D45</f>
        <v>451885</v>
      </c>
      <c r="G45" s="19">
        <f>IF(D45=0,IF(C45=0,"-","皆増"),(C45/D45-1)*100)</f>
        <v>3.766467276489549</v>
      </c>
      <c r="H45" s="18">
        <f>C45-E45</f>
        <v>-1959687</v>
      </c>
      <c r="I45" s="19">
        <f>IF(E45=0,IF(C45=0,"-","皆増"),(C45/E45-1)*100)</f>
        <v>-13.600291870015413</v>
      </c>
      <c r="J45" s="23">
        <f>SUMIF($B$7:$B$41,"-",J$7:J$41)</f>
        <v>10441007</v>
      </c>
      <c r="K45" s="22">
        <f>SUMIF($B$7:$B$41,"-",K$7:K$41)</f>
        <v>9930740</v>
      </c>
      <c r="L45" s="21">
        <f>SUMIF($B$7:$B$41,"-",L$7:L$41)</f>
        <v>11165028</v>
      </c>
      <c r="M45" s="20">
        <f>J45-K45</f>
        <v>510267</v>
      </c>
      <c r="N45" s="19">
        <f>IF(K45=0,IF(J45=0,"-","皆増"),(J45/K45-1)*100)</f>
        <v>5.1382575719432833</v>
      </c>
      <c r="O45" s="18">
        <f>J45-L45</f>
        <v>-724021</v>
      </c>
      <c r="P45" s="17">
        <f>IF(L45=0,IF(J45=0,"-","皆増"),(J45/L45-1)*100)</f>
        <v>-6.4847217579749872</v>
      </c>
      <c r="Q45" s="16">
        <f>ROUND(J45/C45*100,1)</f>
        <v>83.9</v>
      </c>
      <c r="R45" s="15">
        <f>ROUND(K45/D45*100,1)</f>
        <v>82.8</v>
      </c>
      <c r="S45" s="14">
        <f>ROUND(L45/E45*100,1)</f>
        <v>77.5</v>
      </c>
      <c r="T45" s="13">
        <f>IFERROR(Q45-R45,"-")</f>
        <v>1.1000000000000085</v>
      </c>
      <c r="U45" s="13">
        <f>IFERROR(Q45-S45,"-")</f>
        <v>6.4000000000000057</v>
      </c>
    </row>
    <row r="46" spans="1:21" ht="15" customHeight="1" x14ac:dyDescent="0.4">
      <c r="F46" s="12" t="s">
        <v>2</v>
      </c>
      <c r="G46" s="6">
        <f>G52</f>
        <v>20</v>
      </c>
      <c r="H46" s="12" t="s">
        <v>2</v>
      </c>
      <c r="I46" s="6">
        <f>I52</f>
        <v>3</v>
      </c>
      <c r="M46" s="12" t="s">
        <v>2</v>
      </c>
      <c r="N46" s="6">
        <f>N52</f>
        <v>23</v>
      </c>
      <c r="O46" s="12" t="s">
        <v>2</v>
      </c>
      <c r="P46" s="6">
        <f>P52</f>
        <v>8</v>
      </c>
      <c r="S46" s="12" t="s">
        <v>2</v>
      </c>
      <c r="T46" s="6">
        <f>COUNTIF(T7:T41,"&gt;0")</f>
        <v>23</v>
      </c>
      <c r="U46" s="6">
        <f>COUNTIF(U7:U41,"&gt;0")</f>
        <v>31</v>
      </c>
    </row>
    <row r="47" spans="1:21" ht="15" customHeight="1" x14ac:dyDescent="0.4">
      <c r="F47" s="12" t="str">
        <f>IF(G53=0,IF(G54=0,"","減の団体"),"同率の団体")</f>
        <v>減の団体</v>
      </c>
      <c r="G47" s="6">
        <f>IF(G53=0,IF(G54=0,"",G54),G53)</f>
        <v>15</v>
      </c>
      <c r="H47" s="12" t="str">
        <f>IF(I53=0,IF(I54=0,"","減の団体"),"同率の団体")</f>
        <v>減の団体</v>
      </c>
      <c r="I47" s="6">
        <f>IF(I53=0,IF(I54=0,"",I54),I53)</f>
        <v>32</v>
      </c>
      <c r="M47" s="12" t="str">
        <f>IF(N53=0,IF(N54=0,"","減の団体"),"同率の団体")</f>
        <v>減の団体</v>
      </c>
      <c r="N47" s="6">
        <f>IF(N53=0,IF(N54=0,"",N54),N53)</f>
        <v>12</v>
      </c>
      <c r="O47" s="12" t="str">
        <f>IF(P53=0,IF(P54=0,"","減の団体"),"同率の団体")</f>
        <v>減の団体</v>
      </c>
      <c r="P47" s="6">
        <f>IF(P53=0,IF(P54=0,"",P54),P53)</f>
        <v>27</v>
      </c>
      <c r="S47" s="12" t="s">
        <v>1</v>
      </c>
      <c r="T47" s="6">
        <f>COUNTIF(T7:T41,"=0")</f>
        <v>0</v>
      </c>
      <c r="U47" s="6">
        <f>COUNTIF(U7:U41,"=0")</f>
        <v>0</v>
      </c>
    </row>
    <row r="48" spans="1:21" ht="15" customHeight="1" x14ac:dyDescent="0.4">
      <c r="F48" s="12" t="str">
        <f>IF(G54=0,"",IF(G53&lt;&gt;0,"減の団体",""))</f>
        <v/>
      </c>
      <c r="G48" s="6" t="str">
        <f>IF(G54=0,"",IF(G53&lt;&gt;0,G54,""))</f>
        <v/>
      </c>
      <c r="H48" s="12" t="str">
        <f>IF(I54=0,"",IF(I53&lt;&gt;0,"減の団体",""))</f>
        <v/>
      </c>
      <c r="I48" s="6" t="str">
        <f>IF(I54=0,"",IF(I53&lt;&gt;0,I54,""))</f>
        <v/>
      </c>
      <c r="M48" s="12" t="str">
        <f>IF(N54=0,"",IF(N53&lt;&gt;0,"減の団体",""))</f>
        <v/>
      </c>
      <c r="N48" s="6" t="str">
        <f>IF(N54=0,"",IF(N53&lt;&gt;0,N54,""))</f>
        <v/>
      </c>
      <c r="O48" s="12" t="str">
        <f>IF(P54=0,"",IF(P53&lt;&gt;0,"減の団体",""))</f>
        <v/>
      </c>
      <c r="P48" s="6" t="str">
        <f>IF(P54=0,"",IF(P53&lt;&gt;0,P54,""))</f>
        <v/>
      </c>
      <c r="S48" s="12" t="s">
        <v>0</v>
      </c>
      <c r="T48" s="6">
        <f>COUNTIF(T7:T41,"&lt;0")</f>
        <v>12</v>
      </c>
      <c r="U48" s="6">
        <f>COUNTIF(U7:U41,"&lt;0")</f>
        <v>4</v>
      </c>
    </row>
    <row r="49" spans="2:21" ht="15" customHeight="1" x14ac:dyDescent="0.4">
      <c r="E49" s="11"/>
      <c r="F49" s="7"/>
      <c r="G49" s="6"/>
      <c r="H49" s="7"/>
      <c r="I49" s="6"/>
      <c r="M49" s="7"/>
      <c r="N49" s="6"/>
      <c r="O49" s="7"/>
      <c r="P49" s="6"/>
      <c r="U49" s="11"/>
    </row>
    <row r="50" spans="2:21" s="8" customFormat="1" ht="15" customHeight="1" x14ac:dyDescent="0.4">
      <c r="B50" s="10"/>
      <c r="C50" s="8">
        <v>137</v>
      </c>
      <c r="D50" s="8">
        <v>137</v>
      </c>
      <c r="G50" s="9"/>
      <c r="I50" s="9"/>
      <c r="J50" s="8">
        <v>140</v>
      </c>
      <c r="K50" s="8">
        <v>140</v>
      </c>
      <c r="N50" s="9"/>
      <c r="P50" s="9"/>
    </row>
    <row r="51" spans="2:21" ht="15" customHeight="1" x14ac:dyDescent="0.4">
      <c r="C51" s="7">
        <v>143</v>
      </c>
      <c r="D51" s="7">
        <v>143</v>
      </c>
      <c r="F51" s="7"/>
      <c r="G51" s="6"/>
      <c r="H51" s="7"/>
      <c r="I51" s="6"/>
      <c r="J51" s="1">
        <v>146</v>
      </c>
      <c r="K51" s="1">
        <v>146</v>
      </c>
      <c r="M51" s="7"/>
      <c r="N51" s="6"/>
      <c r="O51" s="7"/>
      <c r="P51" s="6"/>
    </row>
    <row r="52" spans="2:21" ht="15" customHeight="1" x14ac:dyDescent="0.4">
      <c r="F52" s="7"/>
      <c r="G52" s="6">
        <f>COUNTIF(G7:G41,"&gt;0")</f>
        <v>20</v>
      </c>
      <c r="H52" s="7"/>
      <c r="I52" s="6">
        <f>COUNTIF(I7:I41,"&gt;0")</f>
        <v>3</v>
      </c>
      <c r="M52" s="7"/>
      <c r="N52" s="6">
        <f>COUNTIF(M7:M41,"&gt;0")</f>
        <v>23</v>
      </c>
      <c r="O52" s="7"/>
      <c r="P52" s="6">
        <f>COUNTIF(O7:O41,"&gt;0")</f>
        <v>8</v>
      </c>
    </row>
    <row r="53" spans="2:21" ht="15" customHeight="1" x14ac:dyDescent="0.4">
      <c r="F53" s="7"/>
      <c r="G53" s="6">
        <f>COUNTIF(G7:G41,"=0")</f>
        <v>0</v>
      </c>
      <c r="H53" s="7"/>
      <c r="I53" s="6">
        <f>COUNTIF(I7:I41,"=0")</f>
        <v>0</v>
      </c>
      <c r="M53" s="7"/>
      <c r="N53" s="6">
        <f>COUNTIF(M7:M41,"=0")</f>
        <v>0</v>
      </c>
      <c r="O53" s="7"/>
      <c r="P53" s="6">
        <f>COUNTIF(O7:O41,"=0")</f>
        <v>0</v>
      </c>
    </row>
    <row r="54" spans="2:21" ht="15" customHeight="1" x14ac:dyDescent="0.4">
      <c r="F54" s="7"/>
      <c r="G54" s="6">
        <f>COUNTIF(G7:G41,"&lt;0")</f>
        <v>15</v>
      </c>
      <c r="H54" s="7"/>
      <c r="I54" s="6">
        <f>COUNTIF(I7:I41,"&lt;0")</f>
        <v>32</v>
      </c>
      <c r="M54" s="7"/>
      <c r="N54" s="6">
        <f>COUNTIF(M7:M41,"&lt;0")</f>
        <v>12</v>
      </c>
      <c r="O54" s="7"/>
      <c r="P54" s="6">
        <f>COUNTIF(O7:O41,"&lt;0")</f>
        <v>27</v>
      </c>
    </row>
    <row r="55" spans="2:21" ht="15" customHeight="1" x14ac:dyDescent="0.4">
      <c r="M55" s="4"/>
      <c r="N55" s="1"/>
      <c r="O55" s="4"/>
    </row>
  </sheetData>
  <mergeCells count="8">
    <mergeCell ref="O5:P5"/>
    <mergeCell ref="A42:B42"/>
    <mergeCell ref="A43:B43"/>
    <mergeCell ref="A44:B44"/>
    <mergeCell ref="A45:B45"/>
    <mergeCell ref="F5:G5"/>
    <mergeCell ref="H5:I5"/>
    <mergeCell ref="M5:N5"/>
  </mergeCells>
  <phoneticPr fontId="3"/>
  <dataValidations count="1">
    <dataValidation imeMode="on" allowBlank="1" showInputMessage="1" showErrorMessage="1" sqref="H2" xr:uid="{75FF3B60-CD48-4381-A3D6-91C5C94A5E1A}"/>
  </dataValidations>
  <printOptions horizontalCentered="1"/>
  <pageMargins left="0.31496062992125984" right="0.31496062992125984" top="0.74803149606299213" bottom="0.74803149606299213" header="0.51181102362204722" footer="0.31496062992125984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③市町村別(国保)</vt:lpstr>
      <vt:lpstr>'③市町村別(国保)'!Print_Area</vt:lpstr>
      <vt:lpstr>'③市町村別(国保)'!Print_Titles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2026-09-07T07:23:16Z</dcterms:created>
  <dcterms:modified xsi:type="dcterms:W3CDTF">2026-09-07T07:23:21Z</dcterms:modified>
</cp:coreProperties>
</file>