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19330mt\Downloads\"/>
    </mc:Choice>
  </mc:AlternateContent>
  <xr:revisionPtr revIDLastSave="0" documentId="13_ncr:1_{EC2D763D-5241-4682-8CB4-8AEA857E2411}" xr6:coauthVersionLast="47" xr6:coauthVersionMax="47" xr10:uidLastSave="{00000000-0000-0000-0000-000000000000}"/>
  <bookViews>
    <workbookView xWindow="-120" yWindow="-120" windowWidth="20730" windowHeight="11040" tabRatio="747" xr2:uid="{00000000-000D-0000-FFFF-FFFF00000000}"/>
  </bookViews>
  <sheets>
    <sheet name="ゴンドラリフト利用証明書（学校用）" sheetId="38" r:id="rId1"/>
    <sheet name="ゴンドラリフト利用証明書（一般用）" sheetId="39" r:id="rId2"/>
  </sheets>
  <externalReferences>
    <externalReference r:id="rId3"/>
  </externalReferences>
  <definedNames>
    <definedName name="_xlnm.Print_Area" localSheetId="1">'ゴンドラリフト利用証明書（一般用）'!$A$1:$J$40</definedName>
    <definedName name="_xlnm.Print_Area" localSheetId="0">'ゴンドラリフト利用証明書（学校用）'!$A$1:$J$40</definedName>
    <definedName name="食事リスト食堂">[1]リスト!$A$2:$A$4</definedName>
    <definedName name="食事リスト追加">[1]リスト!$E$2:$E$4</definedName>
    <definedName name="食事リスト弁当">[1]リスト!$D$2:$D$5</definedName>
    <definedName name="食事リスト野炊昼食・夕食">[1]リスト!$C$2:$C$18</definedName>
    <definedName name="食事リスト野炊朝食">[1]リスト!$B$2:$B$12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38" l="1"/>
  <c r="H26" i="38"/>
  <c r="H25" i="38"/>
  <c r="H23" i="38"/>
  <c r="H22" i="38"/>
  <c r="H24" i="38"/>
  <c r="H21" i="38"/>
  <c r="H20" i="38"/>
  <c r="H16" i="38"/>
  <c r="H13" i="38"/>
  <c r="G26" i="38"/>
  <c r="H25" i="39"/>
  <c r="H24" i="39"/>
  <c r="H23" i="39"/>
  <c r="H22" i="39"/>
  <c r="H21" i="39"/>
  <c r="H20" i="39"/>
  <c r="H19" i="39"/>
  <c r="H18" i="39"/>
  <c r="H17" i="39"/>
  <c r="H15" i="39"/>
  <c r="H14" i="39"/>
  <c r="C25" i="39"/>
  <c r="C24" i="39"/>
  <c r="C23" i="39"/>
  <c r="C22" i="39"/>
  <c r="C21" i="39"/>
  <c r="C20" i="39"/>
  <c r="C19" i="39"/>
  <c r="C18" i="39"/>
  <c r="C17" i="39"/>
  <c r="C15" i="39"/>
  <c r="C14" i="39"/>
  <c r="C13" i="39"/>
  <c r="E33" i="39"/>
  <c r="G34" i="39" s="1"/>
  <c r="J26" i="39"/>
  <c r="H16" i="39"/>
  <c r="H13" i="39"/>
  <c r="G26" i="39"/>
  <c r="E33" i="38"/>
  <c r="G34" i="38" s="1"/>
  <c r="H26" i="39" l="1"/>
  <c r="C13" i="38" l="1"/>
  <c r="M18" i="38" l="1"/>
  <c r="M17" i="38"/>
  <c r="M25" i="38"/>
  <c r="M24" i="38"/>
  <c r="M23" i="38"/>
  <c r="M22" i="38"/>
  <c r="M21" i="38"/>
  <c r="M20" i="38"/>
  <c r="M19" i="38"/>
  <c r="M15" i="38"/>
  <c r="M14" i="38"/>
  <c r="M13" i="38"/>
  <c r="C25" i="38"/>
  <c r="C24" i="38"/>
  <c r="C23" i="38"/>
  <c r="C22" i="38"/>
  <c r="C21" i="38"/>
  <c r="C20" i="38"/>
  <c r="C19" i="38"/>
  <c r="C18" i="38"/>
  <c r="C17" i="38"/>
  <c r="C15" i="38"/>
  <c r="C14" i="38"/>
</calcChain>
</file>

<file path=xl/sharedStrings.xml><?xml version="1.0" encoding="utf-8"?>
<sst xmlns="http://schemas.openxmlformats.org/spreadsheetml/2006/main" count="338" uniqueCount="107">
  <si>
    <t>①</t>
    <phoneticPr fontId="2"/>
  </si>
  <si>
    <t>未就学児</t>
    <rPh sb="0" eb="4">
      <t>ミシュウガクジ</t>
    </rPh>
    <phoneticPr fontId="2"/>
  </si>
  <si>
    <t>人</t>
    <rPh sb="0" eb="1">
      <t>ニン</t>
    </rPh>
    <phoneticPr fontId="2"/>
  </si>
  <si>
    <t>②</t>
    <phoneticPr fontId="2"/>
  </si>
  <si>
    <t>③</t>
    <phoneticPr fontId="2"/>
  </si>
  <si>
    <t>高校生</t>
    <rPh sb="0" eb="3">
      <t>コウコウセイ</t>
    </rPh>
    <phoneticPr fontId="2"/>
  </si>
  <si>
    <t>円</t>
    <rPh sb="0" eb="1">
      <t>エン</t>
    </rPh>
    <phoneticPr fontId="2"/>
  </si>
  <si>
    <t>⑥</t>
    <phoneticPr fontId="2"/>
  </si>
  <si>
    <t>引率</t>
    <rPh sb="0" eb="2">
      <t>インソツ</t>
    </rPh>
    <phoneticPr fontId="2"/>
  </si>
  <si>
    <t>④</t>
    <phoneticPr fontId="2"/>
  </si>
  <si>
    <t>合　計</t>
    <rPh sb="0" eb="1">
      <t>ゴウ</t>
    </rPh>
    <rPh sb="2" eb="3">
      <t>ケイ</t>
    </rPh>
    <phoneticPr fontId="2"/>
  </si>
  <si>
    <t>（様式第９号）</t>
    <rPh sb="1" eb="3">
      <t>ヨウシキ</t>
    </rPh>
    <rPh sb="3" eb="4">
      <t>ダイ</t>
    </rPh>
    <rPh sb="5" eb="6">
      <t>ゴウ</t>
    </rPh>
    <phoneticPr fontId="2"/>
  </si>
  <si>
    <t>スキー活動(ゴンドラ・リフト)利用証明書</t>
    <rPh sb="3" eb="5">
      <t>カツドウ</t>
    </rPh>
    <rPh sb="15" eb="17">
      <t>リヨウ</t>
    </rPh>
    <rPh sb="17" eb="20">
      <t>ショウメイショ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</si>
  <si>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</si>
  <si>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利　用　月　日</t>
    <rPh sb="0" eb="1">
      <t>リ</t>
    </rPh>
    <rPh sb="2" eb="3">
      <t>ヨウ</t>
    </rPh>
    <rPh sb="4" eb="5">
      <t>ガツ</t>
    </rPh>
    <rPh sb="6" eb="7">
      <t>ニチ</t>
    </rPh>
    <phoneticPr fontId="2"/>
  </si>
  <si>
    <t>１　ゴンドラ・リフトについて</t>
    <phoneticPr fontId="2"/>
  </si>
  <si>
    <t>（２）利用予定人員</t>
    <rPh sb="3" eb="5">
      <t>リヨウ</t>
    </rPh>
    <rPh sb="5" eb="7">
      <t>ヨテイ</t>
    </rPh>
    <rPh sb="7" eb="9">
      <t>ジンイン</t>
    </rPh>
    <phoneticPr fontId="2"/>
  </si>
  <si>
    <t>内  訳</t>
    <rPh sb="0" eb="1">
      <t>ウチ</t>
    </rPh>
    <rPh sb="3" eb="4">
      <t>ヤク</t>
    </rPh>
    <phoneticPr fontId="2"/>
  </si>
  <si>
    <t>金      額</t>
    <rPh sb="0" eb="1">
      <t>キン</t>
    </rPh>
    <rPh sb="7" eb="8">
      <t>ガク</t>
    </rPh>
    <phoneticPr fontId="2"/>
  </si>
  <si>
    <t>人  員</t>
    <rPh sb="0" eb="1">
      <t>ニン</t>
    </rPh>
    <rPh sb="3" eb="4">
      <t>イン</t>
    </rPh>
    <phoneticPr fontId="2"/>
  </si>
  <si>
    <t>合計金額</t>
    <rPh sb="0" eb="2">
      <t>ゴウケイ</t>
    </rPh>
    <rPh sb="2" eb="4">
      <t>キンガク</t>
    </rPh>
    <phoneticPr fontId="2"/>
  </si>
  <si>
    <t>シーズン券あり</t>
    <rPh sb="4" eb="5">
      <t>ケン</t>
    </rPh>
    <phoneticPr fontId="2"/>
  </si>
  <si>
    <t>無    料</t>
    <rPh sb="0" eb="1">
      <t>ム</t>
    </rPh>
    <rPh sb="5" eb="6">
      <t>リョウ</t>
    </rPh>
    <phoneticPr fontId="2"/>
  </si>
  <si>
    <t>小中学生</t>
    <rPh sb="0" eb="2">
      <t>ショウチュウ</t>
    </rPh>
    <rPh sb="2" eb="4">
      <t>ガクセイ</t>
    </rPh>
    <phoneticPr fontId="2"/>
  </si>
  <si>
    <t>⑤</t>
    <phoneticPr fontId="2"/>
  </si>
  <si>
    <t>一般</t>
    <rPh sb="0" eb="2">
      <t>イッパン</t>
    </rPh>
    <phoneticPr fontId="2"/>
  </si>
  <si>
    <t>①カレー・とん汁セット（　　　）　　　②牛丼・とん汁セット（　　　）</t>
    <rPh sb="7" eb="8">
      <t>シル</t>
    </rPh>
    <rPh sb="20" eb="22">
      <t>ギュウドン</t>
    </rPh>
    <rPh sb="25" eb="26">
      <t>シル</t>
    </rPh>
    <phoneticPr fontId="2"/>
  </si>
  <si>
    <t>児童・生徒</t>
    <rPh sb="0" eb="2">
      <t>ジドウ</t>
    </rPh>
    <rPh sb="3" eb="5">
      <t>セイト</t>
    </rPh>
    <phoneticPr fontId="2"/>
  </si>
  <si>
    <t>引率・一般</t>
    <rPh sb="0" eb="2">
      <t>インソツ</t>
    </rPh>
    <rPh sb="3" eb="5">
      <t>イッパン</t>
    </rPh>
    <phoneticPr fontId="2"/>
  </si>
  <si>
    <t>スキー講師</t>
    <rPh sb="3" eb="5">
      <t>コウシ</t>
    </rPh>
    <phoneticPr fontId="2"/>
  </si>
  <si>
    <t>合計人数</t>
    <rPh sb="0" eb="2">
      <t>ゴウケイ</t>
    </rPh>
    <rPh sb="2" eb="4">
      <t>ニンズウ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</si>
  <si>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</si>
  <si>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</si>
  <si>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</si>
  <si>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</si>
  <si>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宮城県蔵王自然の家</t>
    <rPh sb="0" eb="3">
      <t>ミヤギケン</t>
    </rPh>
    <rPh sb="3" eb="5">
      <t>ザオウ</t>
    </rPh>
    <rPh sb="5" eb="7">
      <t>シゼン</t>
    </rPh>
    <rPh sb="8" eb="9">
      <t>イエ</t>
    </rPh>
    <phoneticPr fontId="2"/>
  </si>
  <si>
    <t>所長</t>
    <rPh sb="0" eb="2">
      <t>ショチョウ</t>
    </rPh>
    <phoneticPr fontId="2"/>
  </si>
  <si>
    <t>○△□○△□</t>
    <phoneticPr fontId="2"/>
  </si>
  <si>
    <t>※昼食数の記入については、平日のみの記入となります。</t>
    <rPh sb="1" eb="3">
      <t>チュウショク</t>
    </rPh>
    <rPh sb="3" eb="4">
      <t>スウ</t>
    </rPh>
    <rPh sb="5" eb="7">
      <t>キニュウ</t>
    </rPh>
    <rPh sb="13" eb="15">
      <t>ヘイジツ</t>
    </rPh>
    <rPh sb="18" eb="20">
      <t>キニュウ</t>
    </rPh>
    <phoneticPr fontId="2"/>
  </si>
  <si>
    <t>上記の団体は、宮城県蔵王自然の家に宿泊して活動を行うことを証明します。</t>
    <rPh sb="0" eb="2">
      <t>ジョウキ</t>
    </rPh>
    <rPh sb="3" eb="5">
      <t>ダンタイ</t>
    </rPh>
    <rPh sb="7" eb="10">
      <t>ミヤギケン</t>
    </rPh>
    <rPh sb="10" eb="12">
      <t>ザオウ</t>
    </rPh>
    <rPh sb="12" eb="14">
      <t>シゼン</t>
    </rPh>
    <rPh sb="15" eb="16">
      <t>イエ</t>
    </rPh>
    <rPh sb="17" eb="19">
      <t>シュクハク</t>
    </rPh>
    <rPh sb="21" eb="23">
      <t>カツドウ</t>
    </rPh>
    <rPh sb="24" eb="25">
      <t>オコナ</t>
    </rPh>
    <rPh sb="29" eb="31">
      <t>ショウメイ</t>
    </rPh>
    <phoneticPr fontId="2"/>
  </si>
  <si>
    <t>（1,000円×人数）</t>
    <rPh sb="6" eb="7">
      <t>エン</t>
    </rPh>
    <rPh sb="8" eb="10">
      <t>ニンズウ</t>
    </rPh>
    <phoneticPr fontId="2"/>
  </si>
  <si>
    <t>１日　2,500円　　　　　　　　　　　　　　　　　　　　</t>
    <rPh sb="1" eb="2">
      <t>ニチ</t>
    </rPh>
    <rPh sb="8" eb="9">
      <t>エン</t>
    </rPh>
    <phoneticPr fontId="2"/>
  </si>
  <si>
    <t>（１，０００円×人数）</t>
    <rPh sb="6" eb="7">
      <t>エン</t>
    </rPh>
    <rPh sb="8" eb="10">
      <t>ニンズウ</t>
    </rPh>
    <phoneticPr fontId="2"/>
  </si>
  <si>
    <t>７3，０００円</t>
    <phoneticPr fontId="3"/>
  </si>
  <si>
    <t>平林　健</t>
    <rPh sb="0" eb="2">
      <t>ヒラバヤシ</t>
    </rPh>
    <rPh sb="3" eb="4">
      <t>タケシ</t>
    </rPh>
    <phoneticPr fontId="2"/>
  </si>
  <si>
    <t>学校</t>
    <rPh sb="0" eb="2">
      <t>ガッコウ</t>
    </rPh>
    <phoneticPr fontId="7"/>
  </si>
  <si>
    <t>一般団体</t>
    <rPh sb="0" eb="4">
      <t>イッパンダンタイ</t>
    </rPh>
    <phoneticPr fontId="7"/>
  </si>
  <si>
    <r>
      <t>令和　　　</t>
    </r>
    <r>
      <rPr>
        <sz val="11"/>
        <color indexed="10"/>
        <rFont val="UD デジタル 教科書体 NK"/>
        <family val="1"/>
        <charset val="128"/>
      </rPr>
      <t>○</t>
    </r>
    <r>
      <rPr>
        <sz val="11"/>
        <color indexed="8"/>
        <rFont val="UD デジタル 教科書体 NK"/>
        <family val="1"/>
        <charset val="128"/>
      </rPr>
      <t>年　　　</t>
    </r>
    <r>
      <rPr>
        <sz val="11"/>
        <color indexed="10"/>
        <rFont val="UD デジタル 教科書体 NK"/>
        <family val="1"/>
        <charset val="128"/>
      </rPr>
      <t>１</t>
    </r>
    <r>
      <rPr>
        <sz val="11"/>
        <color indexed="8"/>
        <rFont val="UD デジタル 教科書体 NK"/>
        <family val="1"/>
        <charset val="128"/>
      </rPr>
      <t>月　　</t>
    </r>
    <r>
      <rPr>
        <sz val="11"/>
        <color indexed="10"/>
        <rFont val="UD デジタル 教科書体 NK"/>
        <family val="1"/>
        <charset val="128"/>
      </rPr>
      <t>　□</t>
    </r>
    <r>
      <rPr>
        <sz val="11"/>
        <color indexed="8"/>
        <rFont val="UD デジタル 教科書体 NK"/>
        <family val="1"/>
        <charset val="128"/>
      </rPr>
      <t>日　　　（　</t>
    </r>
    <r>
      <rPr>
        <sz val="11"/>
        <color indexed="10"/>
        <rFont val="UD デジタル 教科書体 NK"/>
        <family val="1"/>
        <charset val="128"/>
      </rPr>
      <t>　木</t>
    </r>
    <r>
      <rPr>
        <sz val="11"/>
        <color indexed="8"/>
        <rFont val="UD デジタル 教科書体 NK"/>
        <family val="1"/>
        <charset val="128"/>
      </rPr>
      <t>　　）</t>
    </r>
    <rPh sb="0" eb="2">
      <t>レイワ</t>
    </rPh>
    <rPh sb="6" eb="7">
      <t>ネン</t>
    </rPh>
    <rPh sb="11" eb="12">
      <t>ガツ</t>
    </rPh>
    <rPh sb="16" eb="17">
      <t>ヒ</t>
    </rPh>
    <rPh sb="23" eb="24">
      <t>モク</t>
    </rPh>
    <phoneticPr fontId="2"/>
  </si>
  <si>
    <r>
      <rPr>
        <sz val="11"/>
        <color indexed="10"/>
        <rFont val="UD デジタル 教科書体 NK"/>
        <family val="1"/>
        <charset val="128"/>
      </rPr>
      <t>６２</t>
    </r>
    <r>
      <rPr>
        <sz val="11"/>
        <color indexed="8"/>
        <rFont val="UD デジタル 教科書体 NK"/>
        <family val="1"/>
        <charset val="128"/>
      </rPr>
      <t>人</t>
    </r>
    <rPh sb="2" eb="3">
      <t>ニン</t>
    </rPh>
    <phoneticPr fontId="2"/>
  </si>
  <si>
    <r>
      <rPr>
        <sz val="11"/>
        <color indexed="10"/>
        <rFont val="UD デジタル 教科書体 NK"/>
        <family val="1"/>
        <charset val="128"/>
      </rPr>
      <t>20,500</t>
    </r>
    <r>
      <rPr>
        <sz val="11"/>
        <color indexed="8"/>
        <rFont val="UD デジタル 教科書体 NK"/>
        <family val="1"/>
        <charset val="128"/>
      </rPr>
      <t>円</t>
    </r>
    <rPh sb="6" eb="7">
      <t>エン</t>
    </rPh>
    <phoneticPr fontId="2"/>
  </si>
  <si>
    <r>
      <rPr>
        <sz val="11"/>
        <color indexed="10"/>
        <rFont val="UD デジタル 教科書体 NK"/>
        <family val="1"/>
        <charset val="128"/>
      </rPr>
      <t>３</t>
    </r>
    <r>
      <rPr>
        <sz val="11"/>
        <color indexed="8"/>
        <rFont val="UD デジタル 教科書体 NK"/>
        <family val="1"/>
        <charset val="128"/>
      </rPr>
      <t>人</t>
    </r>
    <rPh sb="1" eb="2">
      <t>ニン</t>
    </rPh>
    <phoneticPr fontId="2"/>
  </si>
  <si>
    <r>
      <rPr>
        <sz val="11"/>
        <color indexed="10"/>
        <rFont val="UD デジタル 教科書体 NK"/>
        <family val="1"/>
        <charset val="128"/>
      </rPr>
      <t>９,000</t>
    </r>
    <r>
      <rPr>
        <sz val="11"/>
        <color indexed="8"/>
        <rFont val="UD デジタル 教科書体 NK"/>
        <family val="1"/>
        <charset val="128"/>
      </rPr>
      <t>円</t>
    </r>
    <rPh sb="5" eb="6">
      <t>エン</t>
    </rPh>
    <phoneticPr fontId="2"/>
  </si>
  <si>
    <r>
      <rPr>
        <sz val="11"/>
        <color indexed="10"/>
        <rFont val="UD デジタル 教科書体 NK"/>
        <family val="1"/>
        <charset val="128"/>
      </rPr>
      <t>７０</t>
    </r>
    <r>
      <rPr>
        <sz val="11"/>
        <color indexed="8"/>
        <rFont val="UD デジタル 教科書体 NK"/>
        <family val="1"/>
        <charset val="128"/>
      </rPr>
      <t>人</t>
    </r>
    <rPh sb="2" eb="3">
      <t>ニン</t>
    </rPh>
    <phoneticPr fontId="2"/>
  </si>
  <si>
    <r>
      <rPr>
        <sz val="11"/>
        <color indexed="10"/>
        <rFont val="UD デジタル 教科書体 NK"/>
        <family val="1"/>
        <charset val="128"/>
      </rPr>
      <t>153,500</t>
    </r>
    <r>
      <rPr>
        <sz val="11"/>
        <color indexed="8"/>
        <rFont val="UD デジタル 教科書体 NK"/>
        <family val="1"/>
        <charset val="128"/>
      </rPr>
      <t>円</t>
    </r>
    <rPh sb="7" eb="8">
      <t>エン</t>
    </rPh>
    <phoneticPr fontId="2"/>
  </si>
  <si>
    <r>
      <t>２　昼食数について</t>
    </r>
    <r>
      <rPr>
        <sz val="12"/>
        <color indexed="8"/>
        <rFont val="UD デジタル 教科書体 NK"/>
        <family val="1"/>
        <charset val="128"/>
      </rPr>
      <t>（※スキー講師も含む）　食事場所・時間【</t>
    </r>
    <r>
      <rPr>
        <sz val="12"/>
        <color indexed="10"/>
        <rFont val="UD デジタル 教科書体 NK"/>
        <family val="1"/>
        <charset val="128"/>
      </rPr>
      <t>高原レストハウス　・　１１：３０</t>
    </r>
    <r>
      <rPr>
        <sz val="12"/>
        <color indexed="8"/>
        <rFont val="UD デジタル 教科書体 NK"/>
        <family val="1"/>
        <charset val="128"/>
      </rPr>
      <t>】</t>
    </r>
    <rPh sb="2" eb="4">
      <t>チュウショク</t>
    </rPh>
    <rPh sb="4" eb="5">
      <t>スウ</t>
    </rPh>
    <rPh sb="14" eb="16">
      <t>コウシ</t>
    </rPh>
    <rPh sb="17" eb="18">
      <t>フク</t>
    </rPh>
    <rPh sb="21" eb="23">
      <t>ショクジ</t>
    </rPh>
    <rPh sb="23" eb="25">
      <t>バショ</t>
    </rPh>
    <rPh sb="26" eb="28">
      <t>ジカン</t>
    </rPh>
    <phoneticPr fontId="2"/>
  </si>
  <si>
    <r>
      <t>※昼食数の記入については、</t>
    </r>
    <r>
      <rPr>
        <b/>
        <u val="double"/>
        <sz val="14"/>
        <color indexed="8"/>
        <rFont val="UD デジタル 教科書体 NK"/>
        <family val="1"/>
        <charset val="128"/>
      </rPr>
      <t>平日</t>
    </r>
    <r>
      <rPr>
        <b/>
        <sz val="14"/>
        <color indexed="8"/>
        <rFont val="UD デジタル 教科書体 NK"/>
        <family val="1"/>
        <charset val="128"/>
      </rPr>
      <t>のみの記入となります。</t>
    </r>
    <rPh sb="1" eb="3">
      <t>チュウショク</t>
    </rPh>
    <rPh sb="3" eb="4">
      <t>スウ</t>
    </rPh>
    <rPh sb="5" eb="7">
      <t>キニュウ</t>
    </rPh>
    <rPh sb="13" eb="15">
      <t>ヘイジツ</t>
    </rPh>
    <rPh sb="18" eb="20">
      <t>キニュウ</t>
    </rPh>
    <phoneticPr fontId="2"/>
  </si>
  <si>
    <r>
      <rPr>
        <sz val="16"/>
        <color indexed="10"/>
        <rFont val="UD デジタル 教科書体 NK"/>
        <family val="1"/>
        <charset val="128"/>
      </rPr>
      <t>６２</t>
    </r>
    <r>
      <rPr>
        <sz val="11"/>
        <color indexed="8"/>
        <rFont val="UD デジタル 教科書体 NK"/>
        <family val="1"/>
        <charset val="128"/>
      </rPr>
      <t>人</t>
    </r>
    <rPh sb="2" eb="3">
      <t>ニン</t>
    </rPh>
    <phoneticPr fontId="2"/>
  </si>
  <si>
    <r>
      <rPr>
        <sz val="16"/>
        <color indexed="10"/>
        <rFont val="UD デジタル 教科書体 NK"/>
        <family val="1"/>
        <charset val="128"/>
      </rPr>
      <t>5</t>
    </r>
    <r>
      <rPr>
        <sz val="11"/>
        <color indexed="8"/>
        <rFont val="UD デジタル 教科書体 NK"/>
        <family val="1"/>
        <charset val="128"/>
      </rPr>
      <t>人</t>
    </r>
    <rPh sb="1" eb="2">
      <t>ニン</t>
    </rPh>
    <phoneticPr fontId="2"/>
  </si>
  <si>
    <r>
      <rPr>
        <sz val="16"/>
        <color indexed="10"/>
        <rFont val="UD デジタル 教科書体 NK"/>
        <family val="1"/>
        <charset val="128"/>
      </rPr>
      <t>6</t>
    </r>
    <r>
      <rPr>
        <sz val="11"/>
        <color indexed="8"/>
        <rFont val="UD デジタル 教科書体 NK"/>
        <family val="1"/>
        <charset val="128"/>
      </rPr>
      <t>人</t>
    </r>
    <rPh sb="1" eb="2">
      <t>ニン</t>
    </rPh>
    <phoneticPr fontId="2"/>
  </si>
  <si>
    <r>
      <rPr>
        <sz val="16"/>
        <color indexed="10"/>
        <rFont val="UD デジタル 教科書体 NK"/>
        <family val="1"/>
        <charset val="128"/>
      </rPr>
      <t>７3</t>
    </r>
    <r>
      <rPr>
        <sz val="11"/>
        <color indexed="8"/>
        <rFont val="UD デジタル 教科書体 NK"/>
        <family val="1"/>
        <charset val="128"/>
      </rPr>
      <t>人</t>
    </r>
    <rPh sb="2" eb="3">
      <t>ニン</t>
    </rPh>
    <phoneticPr fontId="2"/>
  </si>
  <si>
    <t>18①</t>
    <phoneticPr fontId="7"/>
  </si>
  <si>
    <t>19①</t>
    <phoneticPr fontId="7"/>
  </si>
  <si>
    <t>18②</t>
    <phoneticPr fontId="28"/>
  </si>
  <si>
    <t>19②</t>
    <phoneticPr fontId="28"/>
  </si>
  <si>
    <r>
      <rPr>
        <sz val="11"/>
        <color indexed="10"/>
        <rFont val="UD デジタル 教科書体 NK"/>
        <family val="1"/>
        <charset val="128"/>
      </rPr>
      <t>124,000</t>
    </r>
    <r>
      <rPr>
        <sz val="11"/>
        <color indexed="8"/>
        <rFont val="UD デジタル 教科書体 NK"/>
        <family val="1"/>
        <charset val="128"/>
      </rPr>
      <t>円</t>
    </r>
    <rPh sb="7" eb="8">
      <t>エン</t>
    </rPh>
    <phoneticPr fontId="7"/>
  </si>
  <si>
    <r>
      <rPr>
        <sz val="11"/>
        <color indexed="10"/>
        <rFont val="UD デジタル 教科書体 NK"/>
        <family val="1"/>
        <charset val="128"/>
      </rPr>
      <t>116,000</t>
    </r>
    <r>
      <rPr>
        <sz val="11"/>
        <color indexed="8"/>
        <rFont val="UD デジタル 教科書体 NK"/>
        <family val="1"/>
        <charset val="128"/>
      </rPr>
      <t>円</t>
    </r>
    <rPh sb="7" eb="8">
      <t>エン</t>
    </rPh>
    <phoneticPr fontId="7"/>
  </si>
  <si>
    <r>
      <rPr>
        <sz val="11"/>
        <color indexed="10"/>
        <rFont val="UD デジタル 教科書体 NK"/>
        <family val="1"/>
        <charset val="128"/>
      </rPr>
      <t>６,000</t>
    </r>
    <r>
      <rPr>
        <sz val="11"/>
        <color indexed="8"/>
        <rFont val="UD デジタル 教科書体 NK"/>
        <family val="1"/>
        <charset val="128"/>
      </rPr>
      <t>円</t>
    </r>
    <rPh sb="5" eb="6">
      <t>エン</t>
    </rPh>
    <phoneticPr fontId="2"/>
  </si>
  <si>
    <t>５人</t>
    <rPh sb="1" eb="2">
      <t>ニン</t>
    </rPh>
    <phoneticPr fontId="2"/>
  </si>
  <si>
    <r>
      <rPr>
        <sz val="11"/>
        <color rgb="FFFF0000"/>
        <rFont val="UD デジタル 教科書体 NK"/>
        <family val="1"/>
        <charset val="128"/>
      </rPr>
      <t>１０,000</t>
    </r>
    <r>
      <rPr>
        <sz val="11"/>
        <color theme="1"/>
        <rFont val="UD デジタル 教科書体 NK"/>
        <family val="1"/>
        <charset val="128"/>
      </rPr>
      <t>円</t>
    </r>
    <rPh sb="6" eb="7">
      <t>エン</t>
    </rPh>
    <phoneticPr fontId="2"/>
  </si>
  <si>
    <r>
      <rPr>
        <sz val="11"/>
        <color indexed="10"/>
        <rFont val="UD デジタル 教科書体 NK"/>
        <family val="1"/>
        <charset val="128"/>
      </rPr>
      <t>127,600</t>
    </r>
    <r>
      <rPr>
        <sz val="11"/>
        <color indexed="8"/>
        <rFont val="UD デジタル 教科書体 NK"/>
        <family val="1"/>
        <charset val="128"/>
      </rPr>
      <t>円</t>
    </r>
    <rPh sb="7" eb="8">
      <t>エン</t>
    </rPh>
    <phoneticPr fontId="2"/>
  </si>
  <si>
    <t>（１）利用予定時刻　　　</t>
    <rPh sb="3" eb="5">
      <t>リヨウ</t>
    </rPh>
    <rPh sb="5" eb="7">
      <t>ヨテイ</t>
    </rPh>
    <rPh sb="7" eb="9">
      <t>ジコク</t>
    </rPh>
    <phoneticPr fontId="2"/>
  </si>
  <si>
    <t>～</t>
    <phoneticPr fontId="7"/>
  </si>
  <si>
    <r>
      <t>２　昼食数について</t>
    </r>
    <r>
      <rPr>
        <sz val="12"/>
        <color indexed="8"/>
        <rFont val="UD デジタル 教科書体 NK"/>
        <family val="1"/>
        <charset val="128"/>
      </rPr>
      <t>（※スキー講師も含む）</t>
    </r>
    <rPh sb="2" eb="4">
      <t>チュウショク</t>
    </rPh>
    <rPh sb="4" eb="5">
      <t>スウ</t>
    </rPh>
    <rPh sb="14" eb="16">
      <t>コウシ</t>
    </rPh>
    <rPh sb="17" eb="18">
      <t>フク</t>
    </rPh>
    <phoneticPr fontId="2"/>
  </si>
  <si>
    <t>食事場所・時間</t>
    <phoneticPr fontId="7"/>
  </si>
  <si>
    <t>【　　　　　　　　　・　　　　　　　　】</t>
    <phoneticPr fontId="7"/>
  </si>
  <si>
    <t>１日　3,500円　　　　　　　　　　　　　　　　　　　　</t>
    <rPh sb="1" eb="2">
      <t>ニチ</t>
    </rPh>
    <rPh sb="8" eb="9">
      <t>エン</t>
    </rPh>
    <phoneticPr fontId="2"/>
  </si>
  <si>
    <t>１日　2,000円</t>
  </si>
  <si>
    <t>３時間　2,700円</t>
  </si>
  <si>
    <t>５時間　3,000円</t>
  </si>
  <si>
    <t>３時間　3,500円</t>
  </si>
  <si>
    <t>５時間　4,000円</t>
  </si>
  <si>
    <t>１日　4,200円</t>
  </si>
  <si>
    <t>３時間　2,400円</t>
  </si>
  <si>
    <t>５時間　2,900円</t>
  </si>
  <si>
    <t>１日　3,100円</t>
  </si>
  <si>
    <t>時</t>
    <rPh sb="0" eb="1">
      <t>ジ</t>
    </rPh>
    <phoneticPr fontId="7"/>
  </si>
  <si>
    <t>9時</t>
    <rPh sb="1" eb="2">
      <t>ジ</t>
    </rPh>
    <phoneticPr fontId="7"/>
  </si>
  <si>
    <t>10時</t>
    <rPh sb="2" eb="3">
      <t>ジ</t>
    </rPh>
    <phoneticPr fontId="7"/>
  </si>
  <si>
    <t>11時</t>
    <rPh sb="2" eb="3">
      <t>ジ</t>
    </rPh>
    <phoneticPr fontId="7"/>
  </si>
  <si>
    <t>12時</t>
    <rPh sb="2" eb="3">
      <t>ジ</t>
    </rPh>
    <phoneticPr fontId="7"/>
  </si>
  <si>
    <t>13時</t>
    <rPh sb="2" eb="3">
      <t>ジ</t>
    </rPh>
    <phoneticPr fontId="7"/>
  </si>
  <si>
    <t>14時</t>
    <rPh sb="2" eb="3">
      <t>ジ</t>
    </rPh>
    <phoneticPr fontId="7"/>
  </si>
  <si>
    <t>15時</t>
    <rPh sb="2" eb="3">
      <t>ジ</t>
    </rPh>
    <phoneticPr fontId="7"/>
  </si>
  <si>
    <t>16時</t>
    <rPh sb="2" eb="3">
      <t>ジ</t>
    </rPh>
    <phoneticPr fontId="7"/>
  </si>
  <si>
    <t>00分</t>
    <rPh sb="2" eb="3">
      <t>フン</t>
    </rPh>
    <phoneticPr fontId="7"/>
  </si>
  <si>
    <t>5分</t>
    <rPh sb="1" eb="2">
      <t>フン</t>
    </rPh>
    <phoneticPr fontId="7"/>
  </si>
  <si>
    <t>10分</t>
    <rPh sb="2" eb="3">
      <t>フン</t>
    </rPh>
    <phoneticPr fontId="7"/>
  </si>
  <si>
    <t>15分</t>
    <rPh sb="2" eb="3">
      <t>フン</t>
    </rPh>
    <phoneticPr fontId="7"/>
  </si>
  <si>
    <t>20分</t>
    <rPh sb="2" eb="3">
      <t>フン</t>
    </rPh>
    <phoneticPr fontId="7"/>
  </si>
  <si>
    <t>25分</t>
    <rPh sb="2" eb="3">
      <t>フン</t>
    </rPh>
    <phoneticPr fontId="7"/>
  </si>
  <si>
    <t>30分</t>
    <rPh sb="2" eb="3">
      <t>フン</t>
    </rPh>
    <phoneticPr fontId="7"/>
  </si>
  <si>
    <t>35分</t>
    <rPh sb="2" eb="3">
      <t>フン</t>
    </rPh>
    <phoneticPr fontId="7"/>
  </si>
  <si>
    <t>40分</t>
    <rPh sb="2" eb="3">
      <t>フン</t>
    </rPh>
    <phoneticPr fontId="7"/>
  </si>
  <si>
    <t>45分</t>
    <rPh sb="2" eb="3">
      <t>フン</t>
    </rPh>
    <phoneticPr fontId="7"/>
  </si>
  <si>
    <t>50分</t>
    <rPh sb="2" eb="3">
      <t>フン</t>
    </rPh>
    <phoneticPr fontId="7"/>
  </si>
  <si>
    <t>55分</t>
    <rPh sb="2" eb="3">
      <t>フン</t>
    </rPh>
    <phoneticPr fontId="7"/>
  </si>
  <si>
    <t>分</t>
    <rPh sb="0" eb="1">
      <t>フン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</si>
</sst>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&quot;&quot;&quot;人&quot;\ "/>
    <numFmt numFmtId="180" formatCode="m&quot;月&quot;d&quot;日&quot;\(aaa\)"/>
    <numFmt numFmtId="183" formatCode="0&quot;&quot;&quot;円&quot;\ "/>
  </numFmts>
  <fonts count="3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2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11"/>
      <color indexed="8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2"/>
      <color indexed="8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b/>
      <sz val="14"/>
      <color indexed="8"/>
      <name val="UD デジタル 教科書体 NK"/>
      <family val="1"/>
      <charset val="128"/>
    </font>
    <font>
      <sz val="14"/>
      <color indexed="8"/>
      <name val="UD デジタル 教科書体 NK"/>
      <family val="1"/>
      <charset val="128"/>
    </font>
    <font>
      <sz val="10"/>
      <color indexed="8"/>
      <name val="UD デジタル 教科書体 NK"/>
      <family val="1"/>
      <charset val="128"/>
    </font>
    <font>
      <sz val="9"/>
      <color indexed="8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sz val="12"/>
      <color indexed="10"/>
      <name val="UD デジタル 教科書体 NK"/>
      <family val="1"/>
      <charset val="128"/>
    </font>
    <font>
      <sz val="11"/>
      <color indexed="10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sz val="12"/>
      <color rgb="FFFF0000"/>
      <name val="UD デジタル 教科書体 NK"/>
      <family val="1"/>
      <charset val="128"/>
    </font>
    <font>
      <sz val="14"/>
      <color rgb="FFFF0000"/>
      <name val="UD デジタル 教科書体 NK"/>
      <family val="1"/>
      <charset val="128"/>
    </font>
    <font>
      <sz val="20"/>
      <color indexed="8"/>
      <name val="UD デジタル 教科書体 NK"/>
      <family val="1"/>
      <charset val="128"/>
    </font>
    <font>
      <sz val="24"/>
      <color indexed="8"/>
      <name val="UD デジタル 教科書体 NK"/>
      <family val="1"/>
      <charset val="128"/>
    </font>
    <font>
      <b/>
      <u val="double"/>
      <sz val="14"/>
      <color indexed="8"/>
      <name val="UD デジタル 教科書体 NK"/>
      <family val="1"/>
      <charset val="128"/>
    </font>
    <font>
      <sz val="16"/>
      <color indexed="10"/>
      <name val="UD デジタル 教科書体 NK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>
      <alignment vertical="center"/>
    </xf>
  </cellStyleXfs>
  <cellXfs count="125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6" fillId="0" borderId="7" xfId="0" applyFont="1" applyBorder="1" applyAlignment="1">
      <alignment horizontal="center" vertical="center"/>
    </xf>
    <xf numFmtId="0" fontId="11" fillId="2" borderId="0" xfId="0" applyFont="1" applyFill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7" fontId="11" fillId="0" borderId="12" xfId="0" applyNumberFormat="1" applyFont="1" applyBorder="1" applyAlignment="1" applyProtection="1">
      <alignment horizontal="right" vertical="center"/>
      <protection locked="0"/>
    </xf>
    <xf numFmtId="177" fontId="11" fillId="0" borderId="7" xfId="0" applyNumberFormat="1" applyFont="1" applyBorder="1" applyAlignment="1" applyProtection="1">
      <alignment horizontal="right" vertical="center"/>
      <protection locked="0"/>
    </xf>
    <xf numFmtId="177" fontId="11" fillId="0" borderId="7" xfId="0" applyNumberFormat="1" applyFont="1" applyBorder="1" applyAlignment="1">
      <alignment horizontal="right" vertical="center"/>
    </xf>
    <xf numFmtId="0" fontId="13" fillId="2" borderId="7" xfId="0" applyFont="1" applyFill="1" applyBorder="1" applyAlignment="1">
      <alignment horizontal="right" vertical="center"/>
    </xf>
    <xf numFmtId="177" fontId="11" fillId="0" borderId="10" xfId="0" applyNumberFormat="1" applyFont="1" applyBorder="1" applyAlignment="1" applyProtection="1">
      <alignment horizontal="right" vertical="center"/>
      <protection locked="0"/>
    </xf>
    <xf numFmtId="177" fontId="11" fillId="0" borderId="10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0" applyNumberFormat="1" applyFont="1" applyAlignment="1" applyProtection="1">
      <alignment horizontal="right" vertical="center"/>
      <protection locked="0"/>
    </xf>
    <xf numFmtId="0" fontId="22" fillId="0" borderId="0" xfId="0" applyNumberFormat="1" applyFont="1" applyAlignment="1" applyProtection="1">
      <alignment horizontal="right" vertical="center"/>
      <protection locked="0"/>
    </xf>
    <xf numFmtId="0" fontId="11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2" borderId="7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left" vertical="top"/>
    </xf>
    <xf numFmtId="0" fontId="23" fillId="2" borderId="5" xfId="0" quotePrefix="1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right" vertical="center"/>
    </xf>
    <xf numFmtId="0" fontId="23" fillId="2" borderId="6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77" fontId="11" fillId="0" borderId="7" xfId="0" applyNumberFormat="1" applyFont="1" applyBorder="1" applyAlignment="1" applyProtection="1">
      <alignment horizontal="right"/>
      <protection locked="0"/>
    </xf>
    <xf numFmtId="177" fontId="11" fillId="0" borderId="7" xfId="0" applyNumberFormat="1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183" fontId="11" fillId="0" borderId="5" xfId="0" applyNumberFormat="1" applyFont="1" applyBorder="1" applyAlignment="1">
      <alignment horizontal="right" vertical="center"/>
    </xf>
    <xf numFmtId="183" fontId="11" fillId="0" borderId="2" xfId="0" applyNumberFormat="1" applyFont="1" applyBorder="1" applyAlignment="1">
      <alignment horizontal="right" vertical="center"/>
    </xf>
    <xf numFmtId="183" fontId="11" fillId="0" borderId="6" xfId="0" applyNumberFormat="1" applyFont="1" applyBorder="1" applyAlignment="1">
      <alignment horizontal="right" vertical="center"/>
    </xf>
    <xf numFmtId="183" fontId="11" fillId="0" borderId="13" xfId="0" applyNumberFormat="1" applyFont="1" applyBorder="1" applyAlignment="1">
      <alignment horizontal="right" vertical="center"/>
    </xf>
    <xf numFmtId="183" fontId="11" fillId="0" borderId="9" xfId="0" applyNumberFormat="1" applyFont="1" applyBorder="1" applyAlignment="1">
      <alignment horizontal="right" vertical="center"/>
    </xf>
    <xf numFmtId="177" fontId="11" fillId="0" borderId="10" xfId="0" applyNumberFormat="1" applyFont="1" applyBorder="1" applyAlignment="1" applyProtection="1">
      <alignment horizontal="right" vertical="center"/>
      <protection locked="0"/>
    </xf>
    <xf numFmtId="177" fontId="11" fillId="0" borderId="17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177" fontId="11" fillId="0" borderId="12" xfId="0" applyNumberFormat="1" applyFont="1" applyBorder="1" applyAlignment="1" applyProtection="1">
      <alignment horizontal="right" vertical="center"/>
      <protection locked="0"/>
    </xf>
    <xf numFmtId="180" fontId="11" fillId="0" borderId="13" xfId="0" applyNumberFormat="1" applyFont="1" applyBorder="1" applyAlignment="1">
      <alignment horizontal="center" vertical="center"/>
    </xf>
    <xf numFmtId="180" fontId="11" fillId="0" borderId="8" xfId="0" applyNumberFormat="1" applyFont="1" applyBorder="1" applyAlignment="1">
      <alignment horizontal="center" vertical="center"/>
    </xf>
    <xf numFmtId="180" fontId="11" fillId="0" borderId="9" xfId="0" applyNumberFormat="1" applyFont="1" applyBorder="1" applyAlignment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F4345C27-B156-4355-834F-32873CCBC0CC}"/>
  </cellStyles>
  <dxfs count="9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464344</xdr:colOff>
      <xdr:row>30</xdr:row>
      <xdr:rowOff>11906</xdr:rowOff>
    </xdr:from>
    <xdr:to>
      <xdr:col>13</xdr:col>
      <xdr:colOff>685061</xdr:colOff>
      <xdr:row>30</xdr:row>
      <xdr:rowOff>211931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9929813" y="8060531"/>
          <a:ext cx="220717" cy="2000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404812</xdr:colOff>
      <xdr:row>33</xdr:row>
      <xdr:rowOff>130968</xdr:rowOff>
    </xdr:from>
    <xdr:to>
      <xdr:col>19</xdr:col>
      <xdr:colOff>452437</xdr:colOff>
      <xdr:row>39</xdr:row>
      <xdr:rowOff>71437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11941968" y="8893968"/>
          <a:ext cx="2119313" cy="1226344"/>
        </a:xfrm>
        <a:prstGeom prst="wedgeRoundRectCallout">
          <a:avLst>
            <a:gd name="adj1" fmla="val -72494"/>
            <a:gd name="adj2" fmla="val -5589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1" i="0" baseline="0">
              <a:solidFill>
                <a:srgbClr val="FF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昼食については平日のみです。</a:t>
          </a:r>
          <a:endParaRPr lang="ja-JP" altLang="ja-JP">
            <a:solidFill>
              <a:srgbClr val="FF0000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pPr rtl="0"/>
          <a:r>
            <a:rPr lang="ja-JP" altLang="ja-JP" sz="1100" b="1" i="0" baseline="0">
              <a:solidFill>
                <a:srgbClr val="FF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土日祝日利用の場合は利用できません。</a:t>
          </a:r>
          <a:endParaRPr lang="ja-JP" altLang="ja-JP">
            <a:solidFill>
              <a:srgbClr val="FF0000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</xdr:txBody>
    </xdr:sp>
    <xdr:clientData/>
  </xdr:twoCellAnchor>
  <xdr:twoCellAnchor>
    <xdr:from>
      <xdr:col>7</xdr:col>
      <xdr:colOff>357187</xdr:colOff>
      <xdr:row>4</xdr:row>
      <xdr:rowOff>23812</xdr:rowOff>
    </xdr:from>
    <xdr:to>
      <xdr:col>7</xdr:col>
      <xdr:colOff>654844</xdr:colOff>
      <xdr:row>4</xdr:row>
      <xdr:rowOff>220615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5F65CC-2028-4A49-8ECA-BC8639C38AEC}"/>
            </a:ext>
          </a:extLst>
        </xdr:cNvPr>
        <xdr:cNvSpPr txBox="1"/>
      </xdr:nvSpPr>
      <xdr:spPr>
        <a:xfrm>
          <a:off x="5107781" y="988218"/>
          <a:ext cx="297657" cy="196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525859</xdr:colOff>
      <xdr:row>30</xdr:row>
      <xdr:rowOff>11906</xdr:rowOff>
    </xdr:from>
    <xdr:to>
      <xdr:col>14</xdr:col>
      <xdr:colOff>56014</xdr:colOff>
      <xdr:row>30</xdr:row>
      <xdr:rowOff>211931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0001250" y="8108156"/>
          <a:ext cx="214764" cy="2000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424656</xdr:colOff>
      <xdr:row>23</xdr:row>
      <xdr:rowOff>123029</xdr:rowOff>
    </xdr:from>
    <xdr:to>
      <xdr:col>16</xdr:col>
      <xdr:colOff>424656</xdr:colOff>
      <xdr:row>29</xdr:row>
      <xdr:rowOff>125013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9900047" y="6353967"/>
          <a:ext cx="2053828" cy="1629171"/>
        </a:xfrm>
        <a:prstGeom prst="wedgeRoundRectCallout">
          <a:avLst>
            <a:gd name="adj1" fmla="val -104281"/>
            <a:gd name="adj2" fmla="val -7792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小中学生および高校生を含まない一般団体と，家族利用の場合は、引率者となる方は発生しません。成人の方々は一般料金になります。</a:t>
          </a:r>
          <a:endParaRPr lang="ja-JP" altLang="ja-JP">
            <a:solidFill>
              <a:srgbClr val="FF0000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</xdr:txBody>
    </xdr:sp>
    <xdr:clientData/>
  </xdr:twoCellAnchor>
  <xdr:twoCellAnchor>
    <xdr:from>
      <xdr:col>16</xdr:col>
      <xdr:colOff>404812</xdr:colOff>
      <xdr:row>33</xdr:row>
      <xdr:rowOff>130968</xdr:rowOff>
    </xdr:from>
    <xdr:to>
      <xdr:col>19</xdr:col>
      <xdr:colOff>452437</xdr:colOff>
      <xdr:row>39</xdr:row>
      <xdr:rowOff>71437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11930062" y="8903493"/>
          <a:ext cx="2105025" cy="1235869"/>
        </a:xfrm>
        <a:prstGeom prst="wedgeRoundRectCallout">
          <a:avLst>
            <a:gd name="adj1" fmla="val -72494"/>
            <a:gd name="adj2" fmla="val -5589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1" i="0" baseline="0">
              <a:solidFill>
                <a:srgbClr val="FF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昼食については平日のみです。</a:t>
          </a:r>
          <a:endParaRPr lang="ja-JP" altLang="ja-JP">
            <a:solidFill>
              <a:srgbClr val="FF0000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pPr rtl="0"/>
          <a:r>
            <a:rPr lang="ja-JP" altLang="ja-JP" sz="1100" b="1" i="0" baseline="0">
              <a:solidFill>
                <a:srgbClr val="FF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土日祝日利用の場合は利用できません。</a:t>
          </a:r>
          <a:endParaRPr lang="ja-JP" altLang="ja-JP">
            <a:solidFill>
              <a:srgbClr val="FF0000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</xdr:txBody>
    </xdr:sp>
    <xdr:clientData/>
  </xdr:twoCellAnchor>
  <xdr:twoCellAnchor>
    <xdr:from>
      <xdr:col>7</xdr:col>
      <xdr:colOff>357187</xdr:colOff>
      <xdr:row>4</xdr:row>
      <xdr:rowOff>23812</xdr:rowOff>
    </xdr:from>
    <xdr:to>
      <xdr:col>7</xdr:col>
      <xdr:colOff>654844</xdr:colOff>
      <xdr:row>4</xdr:row>
      <xdr:rowOff>220615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E8621B-AC5E-47B2-AA6D-11FEF4AE2F1B}"/>
            </a:ext>
          </a:extLst>
        </xdr:cNvPr>
        <xdr:cNvSpPr txBox="1"/>
      </xdr:nvSpPr>
      <xdr:spPr>
        <a:xfrm>
          <a:off x="5119687" y="995362"/>
          <a:ext cx="297657" cy="196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～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720DD6D\share\02%20R4\02&#20107;&#21209;&#25163;&#32154;&#12365;&#31561;\05&#36039;&#26009;&#38306;&#20418;&#65288;&#22799;&#12539;&#20908;&#65289;\01&#22799;&#22411;&#36039;&#26009;\p1&#65374;p2%20&#39135;&#20107;&#38306;&#20418;&#30906;&#35469;&#31080;(&#22799;&#22411;)&#65292;&#39135;&#20107;&#25968;&#30906;&#35469;&#31080;&#65288;&#35352;&#20837;&#2036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食事数確認票"/>
      <sheetName val="食事数確認票 記入例"/>
      <sheetName val="リスト"/>
    </sheetNames>
    <sheetDataSet>
      <sheetData sheetId="0"/>
      <sheetData sheetId="1"/>
      <sheetData sheetId="2">
        <row r="2">
          <cell r="A2" t="str">
            <v>（　　　　　　　　）</v>
          </cell>
          <cell r="B2" t="str">
            <v>（　　　　　　　　）</v>
          </cell>
          <cell r="C2" t="str">
            <v>（　　　　　　　　）</v>
          </cell>
          <cell r="D2" t="str">
            <v>（　　　　　　　　）</v>
          </cell>
          <cell r="E2" t="str">
            <v>（　　　　　　　　）</v>
          </cell>
        </row>
        <row r="3">
          <cell r="A3" t="str">
            <v>（定食）</v>
          </cell>
          <cell r="B3" t="str">
            <v>(ハンバーグ１００)</v>
          </cell>
          <cell r="C3" t="str">
            <v>(カレー１００)</v>
          </cell>
          <cell r="D3" t="str">
            <v>(おにぎり２)</v>
          </cell>
          <cell r="E3" t="str">
            <v>(１人１個)</v>
          </cell>
        </row>
        <row r="4">
          <cell r="A4" t="str">
            <v>（幼児団体食）</v>
          </cell>
          <cell r="B4" t="str">
            <v>(ハンバーグ１２０)</v>
          </cell>
          <cell r="C4" t="str">
            <v>(カレー１２０)</v>
          </cell>
          <cell r="D4" t="str">
            <v>(おにぎり＆パン)</v>
          </cell>
          <cell r="E4" t="str">
            <v>(１人２個)</v>
          </cell>
        </row>
        <row r="5">
          <cell r="B5" t="str">
            <v>(ハンバーグ１４０)</v>
          </cell>
          <cell r="C5" t="str">
            <v>(カレー１４０)</v>
          </cell>
          <cell r="D5" t="str">
            <v>(パン２)</v>
          </cell>
        </row>
        <row r="6">
          <cell r="B6" t="str">
            <v>(ハンバーグ食パン)</v>
          </cell>
          <cell r="C6" t="str">
            <v>(豚丼１２０)</v>
          </cell>
        </row>
        <row r="7">
          <cell r="B7" t="str">
            <v>(鶏照１００)</v>
          </cell>
          <cell r="C7" t="str">
            <v>(芋煮０)</v>
          </cell>
        </row>
        <row r="8">
          <cell r="B8" t="str">
            <v>(鶏照１２０)</v>
          </cell>
          <cell r="C8" t="str">
            <v>(芋煮１００)</v>
          </cell>
        </row>
        <row r="9">
          <cell r="B9" t="str">
            <v>(鶏照１４０)</v>
          </cell>
          <cell r="C9" t="str">
            <v>(芋煮１２０)</v>
          </cell>
        </row>
        <row r="10">
          <cell r="B10" t="str">
            <v>(鶏照食パン)</v>
          </cell>
          <cell r="C10" t="str">
            <v>(芋煮１４０)</v>
          </cell>
        </row>
        <row r="11">
          <cell r="B11" t="str">
            <v>(ポリナポリタン)</v>
          </cell>
          <cell r="C11" t="str">
            <v>(バーベキュー０)</v>
          </cell>
        </row>
        <row r="12">
          <cell r="B12" t="str">
            <v>(ポリ親子丼１２０)</v>
          </cell>
          <cell r="C12" t="str">
            <v>(バーベキュー１００)</v>
          </cell>
        </row>
        <row r="13">
          <cell r="C13" t="str">
            <v>(バーベキュー１２０)</v>
          </cell>
        </row>
        <row r="14">
          <cell r="C14" t="str">
            <v>(バーベキュー１４０)</v>
          </cell>
        </row>
        <row r="15">
          <cell r="C15" t="str">
            <v>(焼そば０)</v>
          </cell>
        </row>
        <row r="16">
          <cell r="C16" t="str">
            <v>(ポリナポリタン)</v>
          </cell>
        </row>
        <row r="17">
          <cell r="C17" t="str">
            <v>(ポリ親子丼120)</v>
          </cell>
        </row>
        <row r="18">
          <cell r="C18" t="str">
            <v>(ホットサンド)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U54"/>
  <sheetViews>
    <sheetView tabSelected="1" view="pageBreakPreview" zoomScale="80" zoomScaleNormal="100" zoomScaleSheetLayoutView="80" workbookViewId="0">
      <selection activeCell="A5" sqref="A5:E5"/>
    </sheetView>
  </sheetViews>
  <sheetFormatPr defaultRowHeight="13.5"/>
  <cols>
    <col min="1" max="1" width="3" style="2" customWidth="1"/>
    <col min="2" max="2" width="10.5" style="2" customWidth="1"/>
    <col min="3" max="4" width="9.375" style="2" customWidth="1"/>
    <col min="5" max="5" width="10.375" style="2" customWidth="1"/>
    <col min="6" max="6" width="9.375" style="2" customWidth="1"/>
    <col min="7" max="7" width="10.5" style="2" customWidth="1"/>
    <col min="8" max="8" width="9.25" style="2" customWidth="1"/>
    <col min="9" max="9" width="11.625" style="2" customWidth="1"/>
    <col min="10" max="10" width="13.875" style="2" customWidth="1"/>
  </cols>
  <sheetData>
    <row r="1" spans="1:21" ht="18.75" customHeight="1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 t="s">
        <v>11</v>
      </c>
      <c r="L1" s="4"/>
      <c r="M1" s="4"/>
      <c r="N1" s="4"/>
      <c r="O1" s="4"/>
      <c r="P1" s="4"/>
      <c r="Q1" s="4"/>
      <c r="R1" s="4"/>
      <c r="S1" s="4"/>
      <c r="T1" s="4"/>
    </row>
    <row r="2" spans="1:21" s="1" customFormat="1" ht="25.5" customHeight="1">
      <c r="A2" s="100" t="s">
        <v>12</v>
      </c>
      <c r="B2" s="100"/>
      <c r="C2" s="100"/>
      <c r="D2" s="100"/>
      <c r="E2" s="100"/>
      <c r="F2" s="100"/>
      <c r="G2" s="100"/>
      <c r="H2" s="100"/>
      <c r="I2" s="100"/>
      <c r="J2" s="100"/>
      <c r="K2" s="100" t="s">
        <v>12</v>
      </c>
      <c r="L2" s="100"/>
      <c r="M2" s="100"/>
      <c r="N2" s="100"/>
      <c r="O2" s="100"/>
      <c r="P2" s="100"/>
      <c r="Q2" s="100"/>
      <c r="R2" s="100"/>
      <c r="S2" s="100"/>
      <c r="T2" s="100"/>
    </row>
    <row r="3" spans="1:21" s="1" customFormat="1" ht="13.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</row>
    <row r="4" spans="1:21" ht="18.75" customHeight="1">
      <c r="A4" s="67" t="s">
        <v>13</v>
      </c>
      <c r="B4" s="67"/>
      <c r="C4" s="67"/>
      <c r="D4" s="67"/>
      <c r="E4" s="67"/>
      <c r="F4" s="67" t="s">
        <v>14</v>
      </c>
      <c r="G4" s="67"/>
      <c r="H4" s="67"/>
      <c r="I4" s="67"/>
      <c r="J4" s="67"/>
      <c r="K4" s="67" t="s">
        <v>13</v>
      </c>
      <c r="L4" s="67"/>
      <c r="M4" s="67"/>
      <c r="N4" s="67"/>
      <c r="O4" s="67"/>
      <c r="P4" s="67" t="s">
        <v>14</v>
      </c>
      <c r="Q4" s="67"/>
      <c r="R4" s="67"/>
      <c r="S4" s="67"/>
      <c r="T4" s="67"/>
    </row>
    <row r="5" spans="1:21" ht="27" customHeight="1">
      <c r="A5" s="67"/>
      <c r="B5" s="67"/>
      <c r="C5" s="67"/>
      <c r="D5" s="67"/>
      <c r="E5" s="67"/>
      <c r="F5" s="115"/>
      <c r="G5" s="116"/>
      <c r="H5" s="116"/>
      <c r="I5" s="116"/>
      <c r="J5" s="117"/>
      <c r="K5" s="101" t="s">
        <v>37</v>
      </c>
      <c r="L5" s="101"/>
      <c r="M5" s="101"/>
      <c r="N5" s="101"/>
      <c r="O5" s="101"/>
      <c r="P5" s="54" t="s">
        <v>47</v>
      </c>
      <c r="Q5" s="54"/>
      <c r="R5" s="54"/>
      <c r="S5" s="54"/>
      <c r="T5" s="54"/>
    </row>
    <row r="6" spans="1:21" ht="13.5" customHeight="1">
      <c r="A6" s="4"/>
      <c r="B6" s="9"/>
      <c r="C6" s="9"/>
      <c r="D6" s="9"/>
      <c r="E6" s="9"/>
      <c r="F6" s="9"/>
      <c r="G6" s="9"/>
      <c r="H6" s="9"/>
      <c r="I6" s="9"/>
      <c r="J6" s="9"/>
      <c r="K6" s="4"/>
      <c r="L6" s="9"/>
      <c r="M6" s="9"/>
      <c r="N6" s="9"/>
      <c r="O6" s="9"/>
      <c r="P6" s="9"/>
      <c r="Q6" s="9"/>
      <c r="R6" s="9"/>
      <c r="S6" s="9"/>
      <c r="T6" s="9"/>
    </row>
    <row r="7" spans="1:21" ht="18.75" customHeight="1">
      <c r="A7" s="66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 t="s">
        <v>15</v>
      </c>
      <c r="L7" s="66"/>
      <c r="M7" s="66"/>
      <c r="N7" s="66"/>
      <c r="O7" s="66"/>
      <c r="P7" s="66"/>
      <c r="Q7" s="66"/>
      <c r="R7" s="66"/>
      <c r="S7" s="66"/>
      <c r="T7" s="66"/>
    </row>
    <row r="8" spans="1:21" ht="18.75" customHeight="1">
      <c r="A8" s="41" t="s">
        <v>70</v>
      </c>
      <c r="B8" s="41"/>
      <c r="C8" s="41"/>
      <c r="D8" s="52" t="s">
        <v>85</v>
      </c>
      <c r="E8" s="52" t="s">
        <v>106</v>
      </c>
      <c r="F8" s="35" t="s">
        <v>71</v>
      </c>
      <c r="G8" s="52" t="s">
        <v>85</v>
      </c>
      <c r="H8" s="52" t="s">
        <v>106</v>
      </c>
      <c r="I8" s="41"/>
      <c r="J8" s="41"/>
      <c r="K8" s="41" t="s">
        <v>70</v>
      </c>
      <c r="L8" s="41"/>
      <c r="M8" s="41"/>
      <c r="N8" s="53" t="s">
        <v>86</v>
      </c>
      <c r="O8" s="53" t="s">
        <v>100</v>
      </c>
      <c r="P8" s="49" t="s">
        <v>71</v>
      </c>
      <c r="Q8" s="53" t="s">
        <v>91</v>
      </c>
      <c r="R8" s="53" t="s">
        <v>100</v>
      </c>
      <c r="S8" s="41"/>
      <c r="T8" s="41"/>
    </row>
    <row r="9" spans="1:21" ht="18.75" customHeight="1">
      <c r="A9" s="102" t="s">
        <v>16</v>
      </c>
      <c r="B9" s="102"/>
      <c r="C9" s="102"/>
      <c r="D9" s="102"/>
      <c r="E9" s="102"/>
      <c r="F9" s="102"/>
      <c r="G9" s="102"/>
      <c r="H9" s="102"/>
      <c r="I9" s="102"/>
      <c r="J9" s="102"/>
      <c r="K9" s="102" t="s">
        <v>16</v>
      </c>
      <c r="L9" s="102"/>
      <c r="M9" s="102"/>
      <c r="N9" s="102"/>
      <c r="O9" s="102"/>
      <c r="P9" s="102"/>
      <c r="Q9" s="102"/>
      <c r="R9" s="102"/>
      <c r="S9" s="102"/>
      <c r="T9" s="102"/>
    </row>
    <row r="10" spans="1:21" ht="22.5" customHeight="1">
      <c r="A10" s="67" t="s">
        <v>17</v>
      </c>
      <c r="B10" s="67"/>
      <c r="C10" s="67" t="s">
        <v>18</v>
      </c>
      <c r="D10" s="67"/>
      <c r="E10" s="67"/>
      <c r="F10" s="67"/>
      <c r="G10" s="67" t="s">
        <v>19</v>
      </c>
      <c r="H10" s="67" t="s">
        <v>20</v>
      </c>
      <c r="I10" s="67"/>
      <c r="J10" s="94" t="s">
        <v>21</v>
      </c>
      <c r="K10" s="67" t="s">
        <v>17</v>
      </c>
      <c r="L10" s="67"/>
      <c r="M10" s="67" t="s">
        <v>18</v>
      </c>
      <c r="N10" s="67"/>
      <c r="O10" s="67"/>
      <c r="P10" s="67"/>
      <c r="Q10" s="67" t="s">
        <v>19</v>
      </c>
      <c r="R10" s="67" t="s">
        <v>20</v>
      </c>
      <c r="S10" s="67"/>
      <c r="T10" s="94" t="s">
        <v>21</v>
      </c>
      <c r="U10" s="3" t="s">
        <v>45</v>
      </c>
    </row>
    <row r="11" spans="1:21" ht="22.5" customHeight="1" thickBot="1">
      <c r="A11" s="93"/>
      <c r="B11" s="93"/>
      <c r="C11" s="96" t="s">
        <v>45</v>
      </c>
      <c r="D11" s="97"/>
      <c r="E11" s="97"/>
      <c r="F11" s="98"/>
      <c r="G11" s="93"/>
      <c r="H11" s="93"/>
      <c r="I11" s="93"/>
      <c r="J11" s="95"/>
      <c r="K11" s="93"/>
      <c r="L11" s="93"/>
      <c r="M11" s="96" t="s">
        <v>45</v>
      </c>
      <c r="N11" s="97"/>
      <c r="O11" s="97"/>
      <c r="P11" s="98"/>
      <c r="Q11" s="93"/>
      <c r="R11" s="93"/>
      <c r="S11" s="93"/>
      <c r="T11" s="95"/>
      <c r="U11" s="3" t="s">
        <v>46</v>
      </c>
    </row>
    <row r="12" spans="1:21" ht="22.5" customHeight="1">
      <c r="A12" s="10" t="s">
        <v>0</v>
      </c>
      <c r="B12" s="11" t="s">
        <v>1</v>
      </c>
      <c r="C12" s="81" t="s">
        <v>22</v>
      </c>
      <c r="D12" s="81"/>
      <c r="E12" s="81"/>
      <c r="F12" s="81"/>
      <c r="G12" s="43"/>
      <c r="H12" s="99"/>
      <c r="I12" s="99"/>
      <c r="J12" s="14"/>
      <c r="K12" s="10" t="s">
        <v>0</v>
      </c>
      <c r="L12" s="11" t="s">
        <v>1</v>
      </c>
      <c r="M12" s="81" t="s">
        <v>22</v>
      </c>
      <c r="N12" s="81"/>
      <c r="O12" s="81"/>
      <c r="P12" s="81"/>
      <c r="Q12" s="13" t="s">
        <v>2</v>
      </c>
      <c r="R12" s="99"/>
      <c r="S12" s="99"/>
      <c r="T12" s="14"/>
    </row>
    <row r="13" spans="1:21" ht="22.5" customHeight="1">
      <c r="A13" s="15" t="s">
        <v>3</v>
      </c>
      <c r="B13" s="16" t="s">
        <v>23</v>
      </c>
      <c r="C13" s="90" t="str">
        <f>IF(C11="学校","１日　1,800円",IF(C11="一般団体","１日　2,000円",""))</f>
        <v>１日　1,800円</v>
      </c>
      <c r="D13" s="91"/>
      <c r="E13" s="91"/>
      <c r="F13" s="92"/>
      <c r="G13" s="44"/>
      <c r="H13" s="109">
        <f>1800*G13</f>
        <v>0</v>
      </c>
      <c r="I13" s="110"/>
      <c r="J13" s="48"/>
      <c r="K13" s="15" t="s">
        <v>3</v>
      </c>
      <c r="L13" s="16" t="s">
        <v>23</v>
      </c>
      <c r="M13" s="90" t="str">
        <f>IF(M11="学校","１日　1,800円",IF(M11="一般団体","１日　2000円",""))</f>
        <v>１日　1,800円</v>
      </c>
      <c r="N13" s="91"/>
      <c r="O13" s="91"/>
      <c r="P13" s="92"/>
      <c r="Q13" s="19" t="s">
        <v>48</v>
      </c>
      <c r="R13" s="71" t="s">
        <v>65</v>
      </c>
      <c r="S13" s="72"/>
      <c r="T13" s="18" t="s">
        <v>2</v>
      </c>
    </row>
    <row r="14" spans="1:21" ht="22.5" customHeight="1">
      <c r="A14" s="79" t="s">
        <v>4</v>
      </c>
      <c r="B14" s="79" t="s">
        <v>5</v>
      </c>
      <c r="C14" s="90" t="str">
        <f>IF(C11="学校","　",IF(C11="一般団体","３時間　2,９00円",""))</f>
        <v>　</v>
      </c>
      <c r="D14" s="91"/>
      <c r="E14" s="91"/>
      <c r="F14" s="92"/>
      <c r="G14" s="45"/>
      <c r="H14" s="109"/>
      <c r="I14" s="110"/>
      <c r="J14" s="111"/>
      <c r="K14" s="79" t="s">
        <v>4</v>
      </c>
      <c r="L14" s="79" t="s">
        <v>5</v>
      </c>
      <c r="M14" s="90" t="str">
        <f>IF(M11="学校","　",IF(M11="一般団体","３時間　2,９00円",""))</f>
        <v>　</v>
      </c>
      <c r="N14" s="91"/>
      <c r="O14" s="91"/>
      <c r="P14" s="92"/>
      <c r="Q14" s="17" t="s">
        <v>2</v>
      </c>
      <c r="R14" s="71" t="s">
        <v>6</v>
      </c>
      <c r="S14" s="72"/>
      <c r="T14" s="76" t="s">
        <v>2</v>
      </c>
    </row>
    <row r="15" spans="1:21" ht="22.5" customHeight="1">
      <c r="A15" s="80"/>
      <c r="B15" s="80"/>
      <c r="C15" s="68" t="str">
        <f>IF(C11="学校","　",IF(C11="一般団体","５時間　3,200円",""))</f>
        <v>　</v>
      </c>
      <c r="D15" s="69"/>
      <c r="E15" s="69"/>
      <c r="F15" s="70"/>
      <c r="G15" s="45"/>
      <c r="H15" s="109"/>
      <c r="I15" s="110"/>
      <c r="J15" s="112"/>
      <c r="K15" s="80"/>
      <c r="L15" s="80"/>
      <c r="M15" s="68" t="str">
        <f>IF(M11="学校","　",IF(M11="一般団体","５時間　3,200円",""))</f>
        <v>　</v>
      </c>
      <c r="N15" s="69"/>
      <c r="O15" s="69"/>
      <c r="P15" s="70"/>
      <c r="Q15" s="17" t="s">
        <v>2</v>
      </c>
      <c r="R15" s="71" t="s">
        <v>6</v>
      </c>
      <c r="S15" s="72"/>
      <c r="T15" s="77"/>
    </row>
    <row r="16" spans="1:21" ht="22.5" customHeight="1">
      <c r="A16" s="81"/>
      <c r="B16" s="81"/>
      <c r="C16" s="87" t="s">
        <v>41</v>
      </c>
      <c r="D16" s="88"/>
      <c r="E16" s="88"/>
      <c r="F16" s="89"/>
      <c r="G16" s="44"/>
      <c r="H16" s="109">
        <f>2500*G16</f>
        <v>0</v>
      </c>
      <c r="I16" s="110"/>
      <c r="J16" s="114"/>
      <c r="K16" s="81"/>
      <c r="L16" s="81"/>
      <c r="M16" s="87" t="s">
        <v>41</v>
      </c>
      <c r="N16" s="88"/>
      <c r="O16" s="88"/>
      <c r="P16" s="89"/>
      <c r="Q16" s="17" t="s">
        <v>2</v>
      </c>
      <c r="R16" s="71" t="s">
        <v>6</v>
      </c>
      <c r="S16" s="72"/>
      <c r="T16" s="78"/>
    </row>
    <row r="17" spans="1:20" ht="22.5" customHeight="1">
      <c r="A17" s="67" t="s">
        <v>9</v>
      </c>
      <c r="B17" s="79" t="s">
        <v>25</v>
      </c>
      <c r="C17" s="85" t="str">
        <f>IF(C11="学校","　",IF(C11="一般団体","３時間　3,700円",""))</f>
        <v>　</v>
      </c>
      <c r="D17" s="85"/>
      <c r="E17" s="85"/>
      <c r="F17" s="85"/>
      <c r="G17" s="45"/>
      <c r="H17" s="109"/>
      <c r="I17" s="110"/>
      <c r="J17" s="111"/>
      <c r="K17" s="67" t="s">
        <v>9</v>
      </c>
      <c r="L17" s="79" t="s">
        <v>25</v>
      </c>
      <c r="M17" s="85" t="str">
        <f>IF(M11="学校","　",IF(M11="一般団体","３時間　3,700円",""))</f>
        <v>　</v>
      </c>
      <c r="N17" s="85"/>
      <c r="O17" s="85"/>
      <c r="P17" s="85"/>
      <c r="Q17" s="17" t="s">
        <v>2</v>
      </c>
      <c r="R17" s="71" t="s">
        <v>6</v>
      </c>
      <c r="S17" s="72"/>
      <c r="T17" s="76" t="s">
        <v>2</v>
      </c>
    </row>
    <row r="18" spans="1:20" ht="22.5" customHeight="1">
      <c r="A18" s="67"/>
      <c r="B18" s="80"/>
      <c r="C18" s="85" t="str">
        <f>IF(C11="学校","　",IF(C11="一般団体","５時間　4,100円",""))</f>
        <v>　</v>
      </c>
      <c r="D18" s="85"/>
      <c r="E18" s="85"/>
      <c r="F18" s="85"/>
      <c r="G18" s="45"/>
      <c r="H18" s="109"/>
      <c r="I18" s="110"/>
      <c r="J18" s="112"/>
      <c r="K18" s="67"/>
      <c r="L18" s="80"/>
      <c r="M18" s="85" t="str">
        <f>IF(M11="学校","　",IF(M11="一般団体","５時間　4,100円",""))</f>
        <v>　</v>
      </c>
      <c r="N18" s="85"/>
      <c r="O18" s="85"/>
      <c r="P18" s="85"/>
      <c r="Q18" s="34" t="s">
        <v>2</v>
      </c>
      <c r="R18" s="86" t="s">
        <v>6</v>
      </c>
      <c r="S18" s="72"/>
      <c r="T18" s="77"/>
    </row>
    <row r="19" spans="1:20" ht="22.5" customHeight="1">
      <c r="A19" s="67"/>
      <c r="B19" s="81"/>
      <c r="C19" s="85" t="str">
        <f>IF(C11="学校","　",IF(C11="一般団体","１日　4,300円",""))</f>
        <v>　</v>
      </c>
      <c r="D19" s="85"/>
      <c r="E19" s="85"/>
      <c r="F19" s="85"/>
      <c r="G19" s="45"/>
      <c r="H19" s="109"/>
      <c r="I19" s="110"/>
      <c r="J19" s="114"/>
      <c r="K19" s="67"/>
      <c r="L19" s="81"/>
      <c r="M19" s="85" t="str">
        <f>IF(M11="学校","　",IF(M11="一般団体","１日　4,300円",""))</f>
        <v>　</v>
      </c>
      <c r="N19" s="85"/>
      <c r="O19" s="85"/>
      <c r="P19" s="85"/>
      <c r="Q19" s="17" t="s">
        <v>2</v>
      </c>
      <c r="R19" s="71" t="s">
        <v>6</v>
      </c>
      <c r="S19" s="72"/>
      <c r="T19" s="78"/>
    </row>
    <row r="20" spans="1:20" ht="22.5" customHeight="1">
      <c r="A20" s="79" t="s">
        <v>24</v>
      </c>
      <c r="B20" s="82" t="s">
        <v>8</v>
      </c>
      <c r="C20" s="68" t="str">
        <f>IF(C11="学校","３時間　1,800円",IF(C11="一般団体","３時間　2,600円",""))</f>
        <v>３時間　1,800円</v>
      </c>
      <c r="D20" s="69"/>
      <c r="E20" s="69"/>
      <c r="F20" s="70"/>
      <c r="G20" s="44"/>
      <c r="H20" s="109">
        <f>1800*G20</f>
        <v>0</v>
      </c>
      <c r="I20" s="110"/>
      <c r="J20" s="111"/>
      <c r="K20" s="79" t="s">
        <v>24</v>
      </c>
      <c r="L20" s="82" t="s">
        <v>8</v>
      </c>
      <c r="M20" s="68" t="str">
        <f>IF(M11="学校","３時間　1,800円",IF(M11="一般団体","３時間　2,600円",""))</f>
        <v>３時間　1,800円</v>
      </c>
      <c r="N20" s="69"/>
      <c r="O20" s="69"/>
      <c r="P20" s="70"/>
      <c r="Q20" s="17" t="s">
        <v>2</v>
      </c>
      <c r="R20" s="71" t="s">
        <v>6</v>
      </c>
      <c r="S20" s="72"/>
      <c r="T20" s="76" t="s">
        <v>2</v>
      </c>
    </row>
    <row r="21" spans="1:20" ht="22.5" customHeight="1">
      <c r="A21" s="80"/>
      <c r="B21" s="83"/>
      <c r="C21" s="68" t="str">
        <f>IF(C11="学校","５時間　2,000円",IF(C11="一般団体","５時間　3,000円",""))</f>
        <v>５時間　2,000円</v>
      </c>
      <c r="D21" s="69"/>
      <c r="E21" s="69"/>
      <c r="F21" s="70"/>
      <c r="G21" s="44"/>
      <c r="H21" s="109">
        <f>2000*G21</f>
        <v>0</v>
      </c>
      <c r="I21" s="110"/>
      <c r="J21" s="112"/>
      <c r="K21" s="80"/>
      <c r="L21" s="83"/>
      <c r="M21" s="68" t="str">
        <f>IF(M11="学校","５時間　2,000円",IF(M11="一般団体","５時間　3,000円",""))</f>
        <v>５時間　2,000円</v>
      </c>
      <c r="N21" s="69"/>
      <c r="O21" s="69"/>
      <c r="P21" s="70"/>
      <c r="Q21" s="17" t="s">
        <v>67</v>
      </c>
      <c r="R21" s="71" t="s">
        <v>68</v>
      </c>
      <c r="S21" s="72"/>
      <c r="T21" s="77"/>
    </row>
    <row r="22" spans="1:20" ht="22.5" customHeight="1">
      <c r="A22" s="81"/>
      <c r="B22" s="84"/>
      <c r="C22" s="68" t="str">
        <f>IF(C11="学校","１日　2,200円",IF(C11="一般団体","１日　3,200円",""))</f>
        <v>１日　2,200円</v>
      </c>
      <c r="D22" s="69"/>
      <c r="E22" s="69"/>
      <c r="F22" s="70"/>
      <c r="G22" s="44"/>
      <c r="H22" s="109">
        <f>2200*G22</f>
        <v>0</v>
      </c>
      <c r="I22" s="110"/>
      <c r="J22" s="114"/>
      <c r="K22" s="81"/>
      <c r="L22" s="84"/>
      <c r="M22" s="68" t="str">
        <f>IF(M11="学校","１日　2,200円",IF(M11="一般団体","１日　3,200円",""))</f>
        <v>１日　2,200円</v>
      </c>
      <c r="N22" s="69"/>
      <c r="O22" s="69"/>
      <c r="P22" s="70"/>
      <c r="Q22" s="17" t="s">
        <v>2</v>
      </c>
      <c r="R22" s="71" t="s">
        <v>6</v>
      </c>
      <c r="S22" s="72"/>
      <c r="T22" s="78"/>
    </row>
    <row r="23" spans="1:20" ht="22.5" customHeight="1">
      <c r="A23" s="79" t="s">
        <v>7</v>
      </c>
      <c r="B23" s="82" t="s">
        <v>29</v>
      </c>
      <c r="C23" s="68" t="str">
        <f>IF(C11="学校","３時間　1,800円",IF(C11="一般団体","３時間　2,600円",""))</f>
        <v>３時間　1,800円</v>
      </c>
      <c r="D23" s="69"/>
      <c r="E23" s="69"/>
      <c r="F23" s="70"/>
      <c r="G23" s="44"/>
      <c r="H23" s="109">
        <f>1800*G23</f>
        <v>0</v>
      </c>
      <c r="I23" s="110"/>
      <c r="J23" s="111"/>
      <c r="K23" s="79" t="s">
        <v>7</v>
      </c>
      <c r="L23" s="82" t="s">
        <v>29</v>
      </c>
      <c r="M23" s="68" t="str">
        <f>IF(M11="学校","３時間　1,800円",IF(M11="一般団体","３時間　2,600円",""))</f>
        <v>３時間　1,800円</v>
      </c>
      <c r="N23" s="69"/>
      <c r="O23" s="69"/>
      <c r="P23" s="70"/>
      <c r="Q23" s="17" t="s">
        <v>2</v>
      </c>
      <c r="R23" s="71" t="s">
        <v>6</v>
      </c>
      <c r="S23" s="72"/>
      <c r="T23" s="76" t="s">
        <v>50</v>
      </c>
    </row>
    <row r="24" spans="1:20" ht="22.5" customHeight="1">
      <c r="A24" s="80"/>
      <c r="B24" s="83"/>
      <c r="C24" s="68" t="str">
        <f>IF(C11="学校","５時間　2,000円",IF(C11="一般団体","５時間　3,000円",""))</f>
        <v>５時間　2,000円</v>
      </c>
      <c r="D24" s="69"/>
      <c r="E24" s="69"/>
      <c r="F24" s="70"/>
      <c r="G24" s="44"/>
      <c r="H24" s="109">
        <f t="shared" ref="H24" si="0">2000*G24</f>
        <v>0</v>
      </c>
      <c r="I24" s="110"/>
      <c r="J24" s="112"/>
      <c r="K24" s="80"/>
      <c r="L24" s="83"/>
      <c r="M24" s="68" t="str">
        <f>IF(M11="学校","５時間　2,000円",IF(M11="一般団体","５時間　3,000円",""))</f>
        <v>５時間　2,000円</v>
      </c>
      <c r="N24" s="69"/>
      <c r="O24" s="69"/>
      <c r="P24" s="70"/>
      <c r="Q24" s="17" t="s">
        <v>50</v>
      </c>
      <c r="R24" s="71" t="s">
        <v>66</v>
      </c>
      <c r="S24" s="72"/>
      <c r="T24" s="77"/>
    </row>
    <row r="25" spans="1:20" ht="22.5" customHeight="1">
      <c r="A25" s="81"/>
      <c r="B25" s="84"/>
      <c r="C25" s="68" t="str">
        <f>IF(C11="学校","１日　2,200円",IF(C11="一般団体","１日　3,200円",""))</f>
        <v>１日　2,200円</v>
      </c>
      <c r="D25" s="69"/>
      <c r="E25" s="69"/>
      <c r="F25" s="70"/>
      <c r="G25" s="44"/>
      <c r="H25" s="109">
        <f>2200*G25</f>
        <v>0</v>
      </c>
      <c r="I25" s="110"/>
      <c r="J25" s="112"/>
      <c r="K25" s="81"/>
      <c r="L25" s="84"/>
      <c r="M25" s="68" t="str">
        <f>IF(M11="学校","１日　2,200円",IF(M11="一般団体","１日　3,200円",""))</f>
        <v>１日　2,200円</v>
      </c>
      <c r="N25" s="69"/>
      <c r="O25" s="69"/>
      <c r="P25" s="70"/>
      <c r="Q25" s="17" t="s">
        <v>2</v>
      </c>
      <c r="R25" s="71" t="s">
        <v>6</v>
      </c>
      <c r="S25" s="72"/>
      <c r="T25" s="77"/>
    </row>
    <row r="26" spans="1:20" ht="22.5" customHeight="1">
      <c r="A26" s="73" t="s">
        <v>10</v>
      </c>
      <c r="B26" s="74"/>
      <c r="C26" s="74"/>
      <c r="D26" s="74"/>
      <c r="E26" s="74"/>
      <c r="F26" s="75"/>
      <c r="G26" s="45">
        <f>SUM(G12:G25)</f>
        <v>0</v>
      </c>
      <c r="H26" s="109">
        <f>SUM(H13:I25)</f>
        <v>0</v>
      </c>
      <c r="I26" s="110"/>
      <c r="J26" s="45">
        <f>SUM(J13:J25)</f>
        <v>0</v>
      </c>
      <c r="K26" s="73" t="s">
        <v>10</v>
      </c>
      <c r="L26" s="74"/>
      <c r="M26" s="74"/>
      <c r="N26" s="74"/>
      <c r="O26" s="74"/>
      <c r="P26" s="75"/>
      <c r="Q26" s="17" t="s">
        <v>52</v>
      </c>
      <c r="R26" s="71" t="s">
        <v>69</v>
      </c>
      <c r="S26" s="72"/>
      <c r="T26" s="17" t="s">
        <v>50</v>
      </c>
    </row>
    <row r="27" spans="1:20" ht="22.5" customHeight="1">
      <c r="A27" s="23"/>
      <c r="B27" s="24"/>
      <c r="C27" s="24"/>
      <c r="D27" s="24"/>
      <c r="E27" s="24"/>
      <c r="F27" s="25"/>
      <c r="G27" s="17"/>
      <c r="H27" s="26"/>
      <c r="I27" s="27"/>
      <c r="J27" s="17"/>
      <c r="K27" s="23"/>
      <c r="L27" s="24"/>
      <c r="M27" s="24"/>
      <c r="N27" s="24"/>
      <c r="O27" s="24"/>
      <c r="P27" s="25"/>
      <c r="Q27" s="17"/>
      <c r="R27" s="26"/>
      <c r="S27" s="27"/>
      <c r="T27" s="17"/>
    </row>
    <row r="28" spans="1:20" ht="18.75" customHeight="1">
      <c r="A28" s="4"/>
      <c r="B28" s="4"/>
      <c r="C28" s="56"/>
      <c r="D28" s="56"/>
      <c r="E28" s="56"/>
      <c r="F28" s="56"/>
      <c r="G28" s="4"/>
      <c r="H28" s="56"/>
      <c r="I28" s="56"/>
      <c r="J28" s="4"/>
      <c r="K28" s="4"/>
      <c r="L28" s="4"/>
      <c r="M28" s="56"/>
      <c r="N28" s="56"/>
      <c r="O28" s="56"/>
      <c r="P28" s="56"/>
      <c r="Q28" s="4"/>
      <c r="R28" s="56"/>
      <c r="S28" s="56"/>
      <c r="T28" s="4"/>
    </row>
    <row r="29" spans="1:20" ht="18.75" customHeight="1">
      <c r="A29" s="42" t="s">
        <v>72</v>
      </c>
      <c r="B29" s="42"/>
      <c r="C29" s="42"/>
      <c r="D29" s="42"/>
      <c r="E29" s="42"/>
      <c r="F29" s="42" t="s">
        <v>73</v>
      </c>
      <c r="G29" s="42"/>
      <c r="H29" s="113" t="s">
        <v>74</v>
      </c>
      <c r="I29" s="113"/>
      <c r="J29" s="113"/>
      <c r="K29" s="66" t="s">
        <v>54</v>
      </c>
      <c r="L29" s="66"/>
      <c r="M29" s="66"/>
      <c r="N29" s="66"/>
      <c r="O29" s="66"/>
      <c r="P29" s="66"/>
      <c r="Q29" s="66"/>
      <c r="R29" s="66"/>
      <c r="S29" s="66"/>
      <c r="T29" s="66"/>
    </row>
    <row r="30" spans="1:20" ht="18.75" customHeight="1">
      <c r="A30" s="4"/>
      <c r="B30" s="28" t="s">
        <v>55</v>
      </c>
      <c r="C30" s="28"/>
      <c r="D30" s="28"/>
      <c r="E30" s="28"/>
      <c r="F30" s="28"/>
      <c r="G30" s="28"/>
      <c r="H30" s="29"/>
      <c r="I30" s="30"/>
      <c r="J30" s="30"/>
      <c r="K30" s="4"/>
      <c r="L30" s="28" t="s">
        <v>38</v>
      </c>
      <c r="M30" s="28"/>
      <c r="N30" s="28"/>
      <c r="O30" s="28"/>
      <c r="P30" s="28"/>
      <c r="Q30" s="28"/>
      <c r="R30" s="29"/>
      <c r="S30" s="30"/>
      <c r="T30" s="30"/>
    </row>
    <row r="31" spans="1:20" ht="18.75" customHeight="1">
      <c r="A31" s="6"/>
      <c r="B31" s="31" t="s">
        <v>26</v>
      </c>
      <c r="C31" s="31"/>
      <c r="D31" s="31"/>
      <c r="E31" s="31"/>
      <c r="F31" s="31"/>
      <c r="G31" s="31"/>
      <c r="H31" s="32"/>
      <c r="I31" s="33"/>
      <c r="J31" s="33"/>
      <c r="K31" s="6"/>
      <c r="L31" s="31" t="s">
        <v>26</v>
      </c>
      <c r="M31" s="31"/>
      <c r="N31" s="31"/>
      <c r="O31" s="31"/>
      <c r="P31" s="31"/>
      <c r="Q31" s="31"/>
      <c r="R31" s="32"/>
      <c r="S31" s="33"/>
      <c r="T31" s="33"/>
    </row>
    <row r="32" spans="1:20" ht="18.75" customHeight="1">
      <c r="A32" s="55" t="s">
        <v>27</v>
      </c>
      <c r="B32" s="55"/>
      <c r="C32" s="5" t="s">
        <v>28</v>
      </c>
      <c r="D32" s="5" t="s">
        <v>29</v>
      </c>
      <c r="E32" s="67" t="s">
        <v>30</v>
      </c>
      <c r="F32" s="67"/>
      <c r="G32" s="67" t="s">
        <v>20</v>
      </c>
      <c r="H32" s="67"/>
      <c r="I32" s="67"/>
      <c r="J32" s="67"/>
      <c r="K32" s="55" t="s">
        <v>27</v>
      </c>
      <c r="L32" s="55"/>
      <c r="M32" s="5" t="s">
        <v>28</v>
      </c>
      <c r="N32" s="5" t="s">
        <v>29</v>
      </c>
      <c r="O32" s="67" t="s">
        <v>30</v>
      </c>
      <c r="P32" s="67"/>
      <c r="Q32" s="67" t="s">
        <v>20</v>
      </c>
      <c r="R32" s="67"/>
      <c r="S32" s="67"/>
      <c r="T32" s="67"/>
    </row>
    <row r="33" spans="1:20" ht="18.75" customHeight="1">
      <c r="A33" s="103" t="s">
        <v>2</v>
      </c>
      <c r="B33" s="103"/>
      <c r="C33" s="103" t="s">
        <v>2</v>
      </c>
      <c r="D33" s="103" t="s">
        <v>2</v>
      </c>
      <c r="E33" s="104">
        <f>SUM(A33:D34)</f>
        <v>0</v>
      </c>
      <c r="F33" s="105"/>
      <c r="G33" s="60" t="s">
        <v>40</v>
      </c>
      <c r="H33" s="61"/>
      <c r="I33" s="61"/>
      <c r="J33" s="62"/>
      <c r="K33" s="58" t="s">
        <v>56</v>
      </c>
      <c r="L33" s="58"/>
      <c r="M33" s="58" t="s">
        <v>57</v>
      </c>
      <c r="N33" s="59" t="s">
        <v>58</v>
      </c>
      <c r="O33" s="58" t="s">
        <v>59</v>
      </c>
      <c r="P33" s="58"/>
      <c r="Q33" s="60" t="s">
        <v>42</v>
      </c>
      <c r="R33" s="61"/>
      <c r="S33" s="61"/>
      <c r="T33" s="62"/>
    </row>
    <row r="34" spans="1:20" ht="18.75" customHeight="1">
      <c r="A34" s="103"/>
      <c r="B34" s="103"/>
      <c r="C34" s="103"/>
      <c r="D34" s="103"/>
      <c r="E34" s="105"/>
      <c r="F34" s="105"/>
      <c r="G34" s="106">
        <f>1000*E33</f>
        <v>0</v>
      </c>
      <c r="H34" s="107"/>
      <c r="I34" s="107"/>
      <c r="J34" s="108"/>
      <c r="K34" s="58"/>
      <c r="L34" s="58"/>
      <c r="M34" s="58"/>
      <c r="N34" s="58"/>
      <c r="O34" s="58"/>
      <c r="P34" s="58"/>
      <c r="Q34" s="63" t="s">
        <v>43</v>
      </c>
      <c r="R34" s="64"/>
      <c r="S34" s="64"/>
      <c r="T34" s="65"/>
    </row>
    <row r="35" spans="1:20" ht="18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>
      <c r="A36" s="4" t="s">
        <v>39</v>
      </c>
      <c r="B36" s="4"/>
      <c r="C36" s="4"/>
      <c r="D36" s="4"/>
      <c r="E36" s="4"/>
      <c r="F36" s="4"/>
      <c r="G36" s="4"/>
      <c r="H36" s="4"/>
      <c r="I36" s="4"/>
      <c r="J36" s="4"/>
      <c r="K36" s="4" t="s">
        <v>39</v>
      </c>
      <c r="L36" s="4"/>
      <c r="M36" s="4"/>
      <c r="N36" s="4"/>
      <c r="O36" s="4"/>
      <c r="P36" s="4"/>
      <c r="Q36" s="4"/>
      <c r="R36" s="4"/>
      <c r="S36" s="4"/>
      <c r="T36" s="4"/>
    </row>
    <row r="37" spans="1:20" ht="18.75" customHeight="1">
      <c r="A37" s="4"/>
      <c r="B37" s="4"/>
      <c r="C37" s="4" t="s">
        <v>31</v>
      </c>
      <c r="D37" s="4" t="s">
        <v>32</v>
      </c>
      <c r="E37" s="4" t="s">
        <v>33</v>
      </c>
      <c r="F37" s="4" t="s">
        <v>34</v>
      </c>
      <c r="G37" s="4"/>
      <c r="H37" s="4"/>
      <c r="I37" s="4"/>
      <c r="J37" s="4"/>
      <c r="K37" s="4"/>
      <c r="L37" s="4"/>
      <c r="M37" s="4" t="s">
        <v>31</v>
      </c>
      <c r="N37" s="4" t="s">
        <v>32</v>
      </c>
      <c r="O37" s="4" t="s">
        <v>33</v>
      </c>
      <c r="P37" s="4" t="s">
        <v>34</v>
      </c>
      <c r="Q37" s="4"/>
      <c r="R37" s="4"/>
      <c r="S37" s="4"/>
      <c r="T37" s="4"/>
    </row>
    <row r="38" spans="1:20" ht="13.5" customHeight="1">
      <c r="A38" s="4"/>
      <c r="B38" s="4"/>
      <c r="C38" s="4"/>
      <c r="D38" s="4"/>
      <c r="E38" s="4"/>
      <c r="F38" s="4"/>
      <c r="G38" s="4" t="s">
        <v>35</v>
      </c>
      <c r="H38" s="4"/>
      <c r="I38" s="4"/>
      <c r="J38" s="4"/>
      <c r="K38" s="4"/>
      <c r="L38" s="4"/>
      <c r="M38" s="4"/>
      <c r="N38" s="4"/>
      <c r="O38" s="4"/>
      <c r="P38" s="4"/>
      <c r="Q38" s="4" t="s">
        <v>35</v>
      </c>
      <c r="R38" s="4"/>
      <c r="S38" s="4"/>
      <c r="T38" s="4"/>
    </row>
    <row r="39" spans="1:20" ht="13.5" customHeight="1">
      <c r="A39" s="4"/>
      <c r="B39" s="4"/>
      <c r="C39" s="4"/>
      <c r="D39" s="4"/>
      <c r="E39" s="4"/>
      <c r="F39" s="4"/>
      <c r="G39" s="4"/>
      <c r="H39" s="4" t="s">
        <v>36</v>
      </c>
      <c r="I39" s="4" t="s">
        <v>44</v>
      </c>
      <c r="J39" s="4"/>
      <c r="K39" s="4"/>
      <c r="L39" s="4"/>
      <c r="M39" s="4"/>
      <c r="N39" s="4"/>
      <c r="O39" s="4"/>
      <c r="P39" s="4"/>
      <c r="Q39" s="4"/>
      <c r="R39" s="4" t="s">
        <v>36</v>
      </c>
      <c r="S39" s="4" t="s">
        <v>44</v>
      </c>
      <c r="T39" s="4"/>
    </row>
    <row r="40" spans="1:20" ht="18.75" customHeight="1">
      <c r="A40" s="57" t="s">
        <v>60</v>
      </c>
      <c r="B40" s="57"/>
      <c r="C40" s="57"/>
      <c r="D40" s="57"/>
      <c r="E40" s="57"/>
      <c r="F40" s="57"/>
      <c r="G40" s="57"/>
      <c r="H40" s="57"/>
      <c r="I40" s="57"/>
      <c r="J40" s="57"/>
      <c r="K40" s="57" t="s">
        <v>61</v>
      </c>
      <c r="L40" s="57"/>
      <c r="M40" s="57"/>
      <c r="N40" s="57"/>
      <c r="O40" s="57"/>
      <c r="P40" s="57"/>
      <c r="Q40" s="57"/>
      <c r="R40" s="57"/>
      <c r="S40" s="57"/>
      <c r="T40" s="57"/>
    </row>
    <row r="43" spans="1:20">
      <c r="D43" s="50" t="s">
        <v>86</v>
      </c>
      <c r="E43" s="51" t="s">
        <v>94</v>
      </c>
    </row>
    <row r="44" spans="1:20">
      <c r="D44" s="50" t="s">
        <v>87</v>
      </c>
      <c r="E44" s="50" t="s">
        <v>95</v>
      </c>
    </row>
    <row r="45" spans="1:20">
      <c r="D45" s="50" t="s">
        <v>88</v>
      </c>
      <c r="E45" s="50" t="s">
        <v>96</v>
      </c>
    </row>
    <row r="46" spans="1:20">
      <c r="D46" s="50" t="s">
        <v>89</v>
      </c>
      <c r="E46" s="50" t="s">
        <v>97</v>
      </c>
    </row>
    <row r="47" spans="1:20">
      <c r="D47" s="50" t="s">
        <v>90</v>
      </c>
      <c r="E47" s="50" t="s">
        <v>98</v>
      </c>
    </row>
    <row r="48" spans="1:20">
      <c r="D48" s="50" t="s">
        <v>91</v>
      </c>
      <c r="E48" s="50" t="s">
        <v>99</v>
      </c>
    </row>
    <row r="49" spans="4:5">
      <c r="D49" s="50" t="s">
        <v>92</v>
      </c>
      <c r="E49" s="50" t="s">
        <v>100</v>
      </c>
    </row>
    <row r="50" spans="4:5">
      <c r="D50" s="50" t="s">
        <v>93</v>
      </c>
      <c r="E50" s="50" t="s">
        <v>101</v>
      </c>
    </row>
    <row r="51" spans="4:5">
      <c r="E51" s="50" t="s">
        <v>102</v>
      </c>
    </row>
    <row r="52" spans="4:5">
      <c r="E52" s="50" t="s">
        <v>103</v>
      </c>
    </row>
    <row r="53" spans="4:5">
      <c r="E53" s="50" t="s">
        <v>104</v>
      </c>
    </row>
    <row r="54" spans="4:5">
      <c r="E54" s="50" t="s">
        <v>105</v>
      </c>
    </row>
  </sheetData>
  <sheetProtection selectLockedCells="1"/>
  <mergeCells count="139">
    <mergeCell ref="A2:J2"/>
    <mergeCell ref="A4:E4"/>
    <mergeCell ref="F4:J4"/>
    <mergeCell ref="A5:E5"/>
    <mergeCell ref="A7:J7"/>
    <mergeCell ref="C12:F12"/>
    <mergeCell ref="H12:I12"/>
    <mergeCell ref="F5:H5"/>
    <mergeCell ref="I5:J5"/>
    <mergeCell ref="B14:B16"/>
    <mergeCell ref="C14:F14"/>
    <mergeCell ref="H14:I14"/>
    <mergeCell ref="A9:J9"/>
    <mergeCell ref="A10:B11"/>
    <mergeCell ref="C10:F10"/>
    <mergeCell ref="G10:G11"/>
    <mergeCell ref="H10:I11"/>
    <mergeCell ref="J10:J11"/>
    <mergeCell ref="C11:F11"/>
    <mergeCell ref="C13:F13"/>
    <mergeCell ref="H13:I13"/>
    <mergeCell ref="C18:F18"/>
    <mergeCell ref="H18:I18"/>
    <mergeCell ref="C19:F19"/>
    <mergeCell ref="H19:I19"/>
    <mergeCell ref="A20:A22"/>
    <mergeCell ref="B20:B22"/>
    <mergeCell ref="C20:F20"/>
    <mergeCell ref="H20:I20"/>
    <mergeCell ref="J14:J16"/>
    <mergeCell ref="C15:F15"/>
    <mergeCell ref="H15:I15"/>
    <mergeCell ref="C16:F16"/>
    <mergeCell ref="H16:I16"/>
    <mergeCell ref="A17:A19"/>
    <mergeCell ref="B17:B19"/>
    <mergeCell ref="C17:F17"/>
    <mergeCell ref="H17:I17"/>
    <mergeCell ref="J17:J19"/>
    <mergeCell ref="J20:J22"/>
    <mergeCell ref="C21:F21"/>
    <mergeCell ref="H21:I21"/>
    <mergeCell ref="C22:F22"/>
    <mergeCell ref="H22:I22"/>
    <mergeCell ref="A14:A16"/>
    <mergeCell ref="C23:F23"/>
    <mergeCell ref="H23:I23"/>
    <mergeCell ref="J23:J25"/>
    <mergeCell ref="A32:B32"/>
    <mergeCell ref="E32:F32"/>
    <mergeCell ref="G32:J32"/>
    <mergeCell ref="C24:F24"/>
    <mergeCell ref="H24:I24"/>
    <mergeCell ref="C25:F25"/>
    <mergeCell ref="H25:I25"/>
    <mergeCell ref="A26:F26"/>
    <mergeCell ref="H26:I26"/>
    <mergeCell ref="H29:J29"/>
    <mergeCell ref="T10:T11"/>
    <mergeCell ref="M11:P11"/>
    <mergeCell ref="M12:P12"/>
    <mergeCell ref="R12:S12"/>
    <mergeCell ref="A40:J40"/>
    <mergeCell ref="K2:T2"/>
    <mergeCell ref="K4:O4"/>
    <mergeCell ref="P4:T4"/>
    <mergeCell ref="K5:O5"/>
    <mergeCell ref="P5:T5"/>
    <mergeCell ref="K7:T7"/>
    <mergeCell ref="K9:T9"/>
    <mergeCell ref="K10:L11"/>
    <mergeCell ref="A33:B34"/>
    <mergeCell ref="C33:C34"/>
    <mergeCell ref="D33:D34"/>
    <mergeCell ref="E33:F34"/>
    <mergeCell ref="G33:J33"/>
    <mergeCell ref="G34:J34"/>
    <mergeCell ref="C28:D28"/>
    <mergeCell ref="E28:F28"/>
    <mergeCell ref="H28:I28"/>
    <mergeCell ref="A23:A25"/>
    <mergeCell ref="B23:B25"/>
    <mergeCell ref="M13:P13"/>
    <mergeCell ref="R13:S13"/>
    <mergeCell ref="K14:K16"/>
    <mergeCell ref="L14:L16"/>
    <mergeCell ref="M14:P14"/>
    <mergeCell ref="R14:S14"/>
    <mergeCell ref="M10:P10"/>
    <mergeCell ref="Q10:Q11"/>
    <mergeCell ref="R10:S11"/>
    <mergeCell ref="M18:P18"/>
    <mergeCell ref="R18:S18"/>
    <mergeCell ref="M19:P19"/>
    <mergeCell ref="R19:S19"/>
    <mergeCell ref="K20:K22"/>
    <mergeCell ref="L20:L22"/>
    <mergeCell ref="M20:P20"/>
    <mergeCell ref="R20:S20"/>
    <mergeCell ref="T14:T16"/>
    <mergeCell ref="M15:P15"/>
    <mergeCell ref="R15:S15"/>
    <mergeCell ref="M16:P16"/>
    <mergeCell ref="R16:S16"/>
    <mergeCell ref="K17:K19"/>
    <mergeCell ref="L17:L19"/>
    <mergeCell ref="M17:P17"/>
    <mergeCell ref="R17:S17"/>
    <mergeCell ref="T17:T19"/>
    <mergeCell ref="M24:P24"/>
    <mergeCell ref="R24:S24"/>
    <mergeCell ref="M25:P25"/>
    <mergeCell ref="R25:S25"/>
    <mergeCell ref="K26:P26"/>
    <mergeCell ref="R26:S26"/>
    <mergeCell ref="T20:T22"/>
    <mergeCell ref="M21:P21"/>
    <mergeCell ref="R21:S21"/>
    <mergeCell ref="M22:P22"/>
    <mergeCell ref="R22:S22"/>
    <mergeCell ref="K23:K25"/>
    <mergeCell ref="L23:L25"/>
    <mergeCell ref="M23:P23"/>
    <mergeCell ref="R23:S23"/>
    <mergeCell ref="T23:T25"/>
    <mergeCell ref="K40:T40"/>
    <mergeCell ref="K33:L34"/>
    <mergeCell ref="M33:M34"/>
    <mergeCell ref="N33:N34"/>
    <mergeCell ref="O33:P34"/>
    <mergeCell ref="Q33:T33"/>
    <mergeCell ref="Q34:T34"/>
    <mergeCell ref="M28:N28"/>
    <mergeCell ref="O28:P28"/>
    <mergeCell ref="R28:S28"/>
    <mergeCell ref="K29:T29"/>
    <mergeCell ref="K32:L32"/>
    <mergeCell ref="O32:P32"/>
    <mergeCell ref="Q32:T32"/>
  </mergeCells>
  <phoneticPr fontId="7"/>
  <conditionalFormatting sqref="C14:I15">
    <cfRule type="expression" dxfId="8" priority="9" stopIfTrue="1">
      <formula>$C$11="学校"</formula>
    </cfRule>
  </conditionalFormatting>
  <conditionalFormatting sqref="C17:I19">
    <cfRule type="expression" dxfId="7" priority="6" stopIfTrue="1">
      <formula>$C$11="学校"</formula>
    </cfRule>
  </conditionalFormatting>
  <conditionalFormatting sqref="M14:S15">
    <cfRule type="expression" dxfId="6" priority="4" stopIfTrue="1">
      <formula>$M$11="学校"</formula>
    </cfRule>
  </conditionalFormatting>
  <conditionalFormatting sqref="M17:S19">
    <cfRule type="expression" dxfId="5" priority="1" stopIfTrue="1">
      <formula>$M$11="学校"</formula>
    </cfRule>
  </conditionalFormatting>
  <dataValidations count="2">
    <dataValidation type="list" allowBlank="1" showInputMessage="1" showErrorMessage="1" sqref="D8 G8 N8 Q8" xr:uid="{76521C73-A52B-4A1A-85BE-719E07162D0F}">
      <formula1>$D$43:$D$50</formula1>
    </dataValidation>
    <dataValidation type="list" allowBlank="1" showInputMessage="1" showErrorMessage="1" sqref="E8 H8 O8 R8" xr:uid="{1A97B157-5B50-467F-B923-8C86B740C939}">
      <formula1>$E$43:$E$54</formula1>
    </dataValidation>
  </dataValidations>
  <pageMargins left="0.39370078740157483" right="0.27559055118110237" top="0.74803149606299213" bottom="0.55118110236220474" header="0.31496062992125984" footer="0.31496062992125984"/>
  <pageSetup paperSize="9" orientation="portrait" horizontalDpi="300" verticalDpi="300" r:id="rId1"/>
  <headerFooter>
    <oddHeader>&amp;R&amp;"UD デジタル 教科書体 NK,標準"宮城県蔵王自然の家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U54"/>
  <sheetViews>
    <sheetView view="pageBreakPreview" topLeftCell="A15" zoomScale="96" zoomScaleNormal="100" zoomScaleSheetLayoutView="96" workbookViewId="0">
      <selection activeCell="M11" sqref="M11:P11"/>
    </sheetView>
  </sheetViews>
  <sheetFormatPr defaultRowHeight="13.5"/>
  <cols>
    <col min="1" max="1" width="3" style="2" customWidth="1"/>
    <col min="2" max="2" width="10.5" style="2" customWidth="1"/>
    <col min="3" max="4" width="9.375" style="2" customWidth="1"/>
    <col min="5" max="5" width="10.375" style="2" customWidth="1"/>
    <col min="6" max="6" width="9.375" style="2" customWidth="1"/>
    <col min="7" max="7" width="10.5" style="2" customWidth="1"/>
    <col min="8" max="8" width="9.25" style="2" customWidth="1"/>
    <col min="9" max="9" width="11.625" style="2" customWidth="1"/>
    <col min="10" max="10" width="13.875" style="2" customWidth="1"/>
  </cols>
  <sheetData>
    <row r="1" spans="1:21" ht="18.75" customHeight="1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 t="s">
        <v>11</v>
      </c>
      <c r="L1" s="4"/>
      <c r="M1" s="4"/>
      <c r="N1" s="4"/>
      <c r="O1" s="4"/>
      <c r="P1" s="4"/>
      <c r="Q1" s="4"/>
      <c r="R1" s="4"/>
      <c r="S1" s="4"/>
      <c r="T1" s="4"/>
    </row>
    <row r="2" spans="1:21" s="1" customFormat="1" ht="25.5" customHeight="1">
      <c r="A2" s="100" t="s">
        <v>12</v>
      </c>
      <c r="B2" s="100"/>
      <c r="C2" s="100"/>
      <c r="D2" s="100"/>
      <c r="E2" s="100"/>
      <c r="F2" s="100"/>
      <c r="G2" s="100"/>
      <c r="H2" s="100"/>
      <c r="I2" s="100"/>
      <c r="J2" s="100"/>
      <c r="K2" s="100" t="s">
        <v>12</v>
      </c>
      <c r="L2" s="100"/>
      <c r="M2" s="100"/>
      <c r="N2" s="100"/>
      <c r="O2" s="100"/>
      <c r="P2" s="100"/>
      <c r="Q2" s="100"/>
      <c r="R2" s="100"/>
      <c r="S2" s="100"/>
      <c r="T2" s="100"/>
    </row>
    <row r="3" spans="1:21" s="1" customFormat="1" ht="13.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</row>
    <row r="4" spans="1:21" ht="18.75" customHeight="1">
      <c r="A4" s="67" t="s">
        <v>13</v>
      </c>
      <c r="B4" s="67"/>
      <c r="C4" s="67"/>
      <c r="D4" s="67"/>
      <c r="E4" s="67"/>
      <c r="F4" s="67" t="s">
        <v>14</v>
      </c>
      <c r="G4" s="67"/>
      <c r="H4" s="67"/>
      <c r="I4" s="67"/>
      <c r="J4" s="67"/>
      <c r="K4" s="67" t="s">
        <v>13</v>
      </c>
      <c r="L4" s="67"/>
      <c r="M4" s="67"/>
      <c r="N4" s="67"/>
      <c r="O4" s="67"/>
      <c r="P4" s="67" t="s">
        <v>14</v>
      </c>
      <c r="Q4" s="67"/>
      <c r="R4" s="67"/>
      <c r="S4" s="67"/>
      <c r="T4" s="67"/>
    </row>
    <row r="5" spans="1:21" ht="27" customHeight="1">
      <c r="A5" s="67"/>
      <c r="B5" s="67"/>
      <c r="C5" s="67"/>
      <c r="D5" s="67"/>
      <c r="E5" s="67"/>
      <c r="F5" s="115"/>
      <c r="G5" s="116"/>
      <c r="H5" s="116"/>
      <c r="I5" s="116"/>
      <c r="J5" s="117"/>
      <c r="K5" s="101" t="s">
        <v>37</v>
      </c>
      <c r="L5" s="101"/>
      <c r="M5" s="101"/>
      <c r="N5" s="101"/>
      <c r="O5" s="101"/>
      <c r="P5" s="54" t="s">
        <v>47</v>
      </c>
      <c r="Q5" s="54"/>
      <c r="R5" s="54"/>
      <c r="S5" s="54"/>
      <c r="T5" s="54"/>
    </row>
    <row r="6" spans="1:21" ht="13.5" customHeight="1">
      <c r="A6" s="4"/>
      <c r="B6" s="9"/>
      <c r="C6" s="9"/>
      <c r="D6" s="9"/>
      <c r="E6" s="9"/>
      <c r="F6" s="9"/>
      <c r="G6" s="9"/>
      <c r="H6" s="9"/>
      <c r="I6" s="9"/>
      <c r="J6" s="9"/>
      <c r="K6" s="4"/>
      <c r="L6" s="9"/>
      <c r="M6" s="9"/>
      <c r="N6" s="9"/>
      <c r="O6" s="9"/>
      <c r="P6" s="9"/>
      <c r="Q6" s="9"/>
      <c r="R6" s="9"/>
      <c r="S6" s="9"/>
      <c r="T6" s="9"/>
    </row>
    <row r="7" spans="1:21" ht="18.75" customHeight="1">
      <c r="A7" s="66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 t="s">
        <v>15</v>
      </c>
      <c r="L7" s="66"/>
      <c r="M7" s="66"/>
      <c r="N7" s="66"/>
      <c r="O7" s="66"/>
      <c r="P7" s="66"/>
      <c r="Q7" s="66"/>
      <c r="R7" s="66"/>
      <c r="S7" s="66"/>
      <c r="T7" s="66"/>
    </row>
    <row r="8" spans="1:21" ht="18.75" customHeight="1">
      <c r="A8" s="41" t="s">
        <v>70</v>
      </c>
      <c r="B8" s="41"/>
      <c r="C8" s="41"/>
      <c r="D8" s="52" t="s">
        <v>85</v>
      </c>
      <c r="E8" s="52" t="s">
        <v>106</v>
      </c>
      <c r="F8" s="49" t="s">
        <v>71</v>
      </c>
      <c r="G8" s="52" t="s">
        <v>85</v>
      </c>
      <c r="H8" s="52" t="s">
        <v>106</v>
      </c>
      <c r="I8" s="41"/>
      <c r="J8" s="41"/>
      <c r="K8" s="41" t="s">
        <v>70</v>
      </c>
      <c r="L8" s="41"/>
      <c r="M8" s="41"/>
      <c r="N8" s="53" t="s">
        <v>86</v>
      </c>
      <c r="O8" s="53" t="s">
        <v>100</v>
      </c>
      <c r="P8" s="49" t="s">
        <v>71</v>
      </c>
      <c r="Q8" s="53" t="s">
        <v>91</v>
      </c>
      <c r="R8" s="53" t="s">
        <v>100</v>
      </c>
      <c r="S8" s="41"/>
      <c r="T8" s="41"/>
    </row>
    <row r="9" spans="1:21" ht="18.75" customHeight="1">
      <c r="A9" s="102" t="s">
        <v>16</v>
      </c>
      <c r="B9" s="102"/>
      <c r="C9" s="102"/>
      <c r="D9" s="102"/>
      <c r="E9" s="102"/>
      <c r="F9" s="102"/>
      <c r="G9" s="102"/>
      <c r="H9" s="102"/>
      <c r="I9" s="102"/>
      <c r="J9" s="102"/>
      <c r="K9" s="102" t="s">
        <v>16</v>
      </c>
      <c r="L9" s="102"/>
      <c r="M9" s="102"/>
      <c r="N9" s="102"/>
      <c r="O9" s="102"/>
      <c r="P9" s="102"/>
      <c r="Q9" s="102"/>
      <c r="R9" s="102"/>
      <c r="S9" s="102"/>
      <c r="T9" s="102"/>
    </row>
    <row r="10" spans="1:21" ht="22.5" customHeight="1">
      <c r="A10" s="67" t="s">
        <v>17</v>
      </c>
      <c r="B10" s="67"/>
      <c r="C10" s="67" t="s">
        <v>18</v>
      </c>
      <c r="D10" s="67"/>
      <c r="E10" s="67"/>
      <c r="F10" s="67"/>
      <c r="G10" s="67" t="s">
        <v>19</v>
      </c>
      <c r="H10" s="67" t="s">
        <v>20</v>
      </c>
      <c r="I10" s="67"/>
      <c r="J10" s="94" t="s">
        <v>21</v>
      </c>
      <c r="K10" s="67" t="s">
        <v>17</v>
      </c>
      <c r="L10" s="67"/>
      <c r="M10" s="67" t="s">
        <v>18</v>
      </c>
      <c r="N10" s="67"/>
      <c r="O10" s="67"/>
      <c r="P10" s="67"/>
      <c r="Q10" s="67" t="s">
        <v>19</v>
      </c>
      <c r="R10" s="67" t="s">
        <v>20</v>
      </c>
      <c r="S10" s="67"/>
      <c r="T10" s="94" t="s">
        <v>21</v>
      </c>
      <c r="U10" s="3" t="s">
        <v>45</v>
      </c>
    </row>
    <row r="11" spans="1:21" ht="22.5" customHeight="1" thickBot="1">
      <c r="A11" s="93"/>
      <c r="B11" s="93"/>
      <c r="C11" s="96" t="s">
        <v>46</v>
      </c>
      <c r="D11" s="97"/>
      <c r="E11" s="97"/>
      <c r="F11" s="98"/>
      <c r="G11" s="93"/>
      <c r="H11" s="93"/>
      <c r="I11" s="93"/>
      <c r="J11" s="95"/>
      <c r="K11" s="93"/>
      <c r="L11" s="93"/>
      <c r="M11" s="96" t="s">
        <v>46</v>
      </c>
      <c r="N11" s="97"/>
      <c r="O11" s="97"/>
      <c r="P11" s="98"/>
      <c r="Q11" s="93"/>
      <c r="R11" s="93"/>
      <c r="S11" s="93"/>
      <c r="T11" s="95"/>
      <c r="U11" s="3"/>
    </row>
    <row r="12" spans="1:21" ht="22.5" customHeight="1">
      <c r="A12" s="10" t="s">
        <v>0</v>
      </c>
      <c r="B12" s="12" t="s">
        <v>1</v>
      </c>
      <c r="C12" s="81" t="s">
        <v>22</v>
      </c>
      <c r="D12" s="81"/>
      <c r="E12" s="81"/>
      <c r="F12" s="81"/>
      <c r="G12" s="43"/>
      <c r="H12" s="99"/>
      <c r="I12" s="99"/>
      <c r="J12" s="14"/>
      <c r="K12" s="10" t="s">
        <v>0</v>
      </c>
      <c r="L12" s="12" t="s">
        <v>1</v>
      </c>
      <c r="M12" s="81" t="s">
        <v>22</v>
      </c>
      <c r="N12" s="81"/>
      <c r="O12" s="81"/>
      <c r="P12" s="81"/>
      <c r="Q12" s="22"/>
      <c r="R12" s="99"/>
      <c r="S12" s="99"/>
      <c r="T12" s="14"/>
    </row>
    <row r="13" spans="1:21" ht="22.5" customHeight="1">
      <c r="A13" s="15" t="s">
        <v>3</v>
      </c>
      <c r="B13" s="20" t="s">
        <v>23</v>
      </c>
      <c r="C13" s="122" t="str">
        <f>IF(C11="学校","１日　1,800円",IF(C11="一般団体","１日　2,000円",""))</f>
        <v>１日　2,000円</v>
      </c>
      <c r="D13" s="123"/>
      <c r="E13" s="123"/>
      <c r="F13" s="124"/>
      <c r="G13" s="44"/>
      <c r="H13" s="109">
        <f>2000*G13</f>
        <v>0</v>
      </c>
      <c r="I13" s="110"/>
      <c r="J13" s="47"/>
      <c r="K13" s="15" t="s">
        <v>3</v>
      </c>
      <c r="L13" s="20" t="s">
        <v>23</v>
      </c>
      <c r="M13" s="90" t="s">
        <v>76</v>
      </c>
      <c r="N13" s="91"/>
      <c r="O13" s="91"/>
      <c r="P13" s="92"/>
      <c r="Q13" s="46">
        <v>62</v>
      </c>
      <c r="R13" s="71" t="s">
        <v>64</v>
      </c>
      <c r="S13" s="72"/>
      <c r="T13" s="21" t="s">
        <v>2</v>
      </c>
    </row>
    <row r="14" spans="1:21" ht="22.5" customHeight="1">
      <c r="A14" s="79" t="s">
        <v>4</v>
      </c>
      <c r="B14" s="79" t="s">
        <v>5</v>
      </c>
      <c r="C14" s="122" t="str">
        <f>IF(C11="学校","　",IF(C11="一般団体","３時間　2,700円",""))</f>
        <v>３時間　2,700円</v>
      </c>
      <c r="D14" s="123"/>
      <c r="E14" s="123"/>
      <c r="F14" s="124"/>
      <c r="G14" s="44"/>
      <c r="H14" s="109">
        <f>2700*G14</f>
        <v>0</v>
      </c>
      <c r="I14" s="110"/>
      <c r="J14" s="111"/>
      <c r="K14" s="79" t="s">
        <v>4</v>
      </c>
      <c r="L14" s="79" t="s">
        <v>5</v>
      </c>
      <c r="M14" s="90" t="s">
        <v>77</v>
      </c>
      <c r="N14" s="91"/>
      <c r="O14" s="91"/>
      <c r="P14" s="92"/>
      <c r="Q14" s="17"/>
      <c r="R14" s="71" t="s">
        <v>6</v>
      </c>
      <c r="S14" s="72"/>
      <c r="T14" s="76" t="s">
        <v>2</v>
      </c>
    </row>
    <row r="15" spans="1:21" ht="22.5" customHeight="1">
      <c r="A15" s="80"/>
      <c r="B15" s="80"/>
      <c r="C15" s="73" t="str">
        <f>IF(C11="学校","　",IF(C11="一般団体","５時間　3,000円",""))</f>
        <v>５時間　3,000円</v>
      </c>
      <c r="D15" s="74"/>
      <c r="E15" s="74"/>
      <c r="F15" s="75"/>
      <c r="G15" s="44"/>
      <c r="H15" s="109">
        <f>3000*G15</f>
        <v>0</v>
      </c>
      <c r="I15" s="110"/>
      <c r="J15" s="112"/>
      <c r="K15" s="80"/>
      <c r="L15" s="80"/>
      <c r="M15" s="68" t="s">
        <v>78</v>
      </c>
      <c r="N15" s="69"/>
      <c r="O15" s="69"/>
      <c r="P15" s="70"/>
      <c r="Q15" s="17"/>
      <c r="R15" s="71" t="s">
        <v>6</v>
      </c>
      <c r="S15" s="72"/>
      <c r="T15" s="77"/>
    </row>
    <row r="16" spans="1:21" ht="22.5" customHeight="1">
      <c r="A16" s="81"/>
      <c r="B16" s="81"/>
      <c r="C16" s="119" t="s">
        <v>75</v>
      </c>
      <c r="D16" s="120"/>
      <c r="E16" s="120"/>
      <c r="F16" s="121"/>
      <c r="G16" s="44"/>
      <c r="H16" s="109">
        <f>3500*G16</f>
        <v>0</v>
      </c>
      <c r="I16" s="110"/>
      <c r="J16" s="114"/>
      <c r="K16" s="81"/>
      <c r="L16" s="81"/>
      <c r="M16" s="87" t="s">
        <v>75</v>
      </c>
      <c r="N16" s="88"/>
      <c r="O16" s="88"/>
      <c r="P16" s="89"/>
      <c r="Q16" s="17"/>
      <c r="R16" s="71" t="s">
        <v>6</v>
      </c>
      <c r="S16" s="72"/>
      <c r="T16" s="78"/>
    </row>
    <row r="17" spans="1:20" ht="22.5" customHeight="1">
      <c r="A17" s="67" t="s">
        <v>9</v>
      </c>
      <c r="B17" s="79" t="s">
        <v>25</v>
      </c>
      <c r="C17" s="67" t="str">
        <f>IF(C11="学校","　",IF(C11="一般団体","３時間　3,500円",""))</f>
        <v>３時間　3,500円</v>
      </c>
      <c r="D17" s="67"/>
      <c r="E17" s="67"/>
      <c r="F17" s="67"/>
      <c r="G17" s="44"/>
      <c r="H17" s="109">
        <f>3500*G17</f>
        <v>0</v>
      </c>
      <c r="I17" s="110"/>
      <c r="J17" s="111"/>
      <c r="K17" s="67" t="s">
        <v>9</v>
      </c>
      <c r="L17" s="79" t="s">
        <v>25</v>
      </c>
      <c r="M17" s="85" t="s">
        <v>79</v>
      </c>
      <c r="N17" s="85"/>
      <c r="O17" s="85"/>
      <c r="P17" s="85"/>
      <c r="Q17" s="17"/>
      <c r="R17" s="71" t="s">
        <v>6</v>
      </c>
      <c r="S17" s="72"/>
      <c r="T17" s="76" t="s">
        <v>2</v>
      </c>
    </row>
    <row r="18" spans="1:20" ht="22.5" customHeight="1">
      <c r="A18" s="67"/>
      <c r="B18" s="80"/>
      <c r="C18" s="67" t="str">
        <f>IF(C11="学校","　",IF(C11="一般団体","５時間　4,000円",""))</f>
        <v>５時間　4,000円</v>
      </c>
      <c r="D18" s="67"/>
      <c r="E18" s="67"/>
      <c r="F18" s="67"/>
      <c r="G18" s="44"/>
      <c r="H18" s="109">
        <f>4000*G18</f>
        <v>0</v>
      </c>
      <c r="I18" s="110"/>
      <c r="J18" s="112"/>
      <c r="K18" s="67"/>
      <c r="L18" s="80"/>
      <c r="M18" s="85" t="s">
        <v>80</v>
      </c>
      <c r="N18" s="85"/>
      <c r="O18" s="85"/>
      <c r="P18" s="85"/>
      <c r="Q18" s="17">
        <v>5</v>
      </c>
      <c r="R18" s="71" t="s">
        <v>49</v>
      </c>
      <c r="S18" s="72"/>
      <c r="T18" s="77"/>
    </row>
    <row r="19" spans="1:20" ht="22.5" customHeight="1">
      <c r="A19" s="67"/>
      <c r="B19" s="81"/>
      <c r="C19" s="67" t="str">
        <f>IF(C11="学校","　",IF(C11="一般団体","１日　4,200円",""))</f>
        <v>１日　4,200円</v>
      </c>
      <c r="D19" s="67"/>
      <c r="E19" s="67"/>
      <c r="F19" s="67"/>
      <c r="G19" s="44"/>
      <c r="H19" s="109">
        <f>4200*G19</f>
        <v>0</v>
      </c>
      <c r="I19" s="110"/>
      <c r="J19" s="114"/>
      <c r="K19" s="67"/>
      <c r="L19" s="81"/>
      <c r="M19" s="85" t="s">
        <v>81</v>
      </c>
      <c r="N19" s="85"/>
      <c r="O19" s="85"/>
      <c r="P19" s="85"/>
      <c r="Q19" s="17"/>
      <c r="R19" s="71" t="s">
        <v>6</v>
      </c>
      <c r="S19" s="72"/>
      <c r="T19" s="78"/>
    </row>
    <row r="20" spans="1:20" ht="22.5" customHeight="1">
      <c r="A20" s="79" t="s">
        <v>24</v>
      </c>
      <c r="B20" s="82" t="s">
        <v>8</v>
      </c>
      <c r="C20" s="73" t="str">
        <f>IF(C11="学校","３時間　1,800円",IF(C11="一般団体","３時間　2,400円",""))</f>
        <v>３時間　2,400円</v>
      </c>
      <c r="D20" s="74"/>
      <c r="E20" s="74"/>
      <c r="F20" s="75"/>
      <c r="G20" s="44"/>
      <c r="H20" s="109">
        <f>2400*G20</f>
        <v>0</v>
      </c>
      <c r="I20" s="110"/>
      <c r="J20" s="111"/>
      <c r="K20" s="79" t="s">
        <v>24</v>
      </c>
      <c r="L20" s="82" t="s">
        <v>8</v>
      </c>
      <c r="M20" s="68" t="s">
        <v>82</v>
      </c>
      <c r="N20" s="69"/>
      <c r="O20" s="69"/>
      <c r="P20" s="70"/>
      <c r="Q20" s="17"/>
      <c r="R20" s="71" t="s">
        <v>6</v>
      </c>
      <c r="S20" s="72"/>
      <c r="T20" s="76" t="s">
        <v>2</v>
      </c>
    </row>
    <row r="21" spans="1:20" ht="22.5" customHeight="1">
      <c r="A21" s="80"/>
      <c r="B21" s="83"/>
      <c r="C21" s="73" t="str">
        <f>IF(C11="学校","５時間　2,000円",IF(C11="一般団体","５時間　2,900円",""))</f>
        <v>５時間　2,900円</v>
      </c>
      <c r="D21" s="74"/>
      <c r="E21" s="74"/>
      <c r="F21" s="75"/>
      <c r="G21" s="44"/>
      <c r="H21" s="109">
        <f>2900*G21</f>
        <v>0</v>
      </c>
      <c r="I21" s="110"/>
      <c r="J21" s="112"/>
      <c r="K21" s="80"/>
      <c r="L21" s="83"/>
      <c r="M21" s="68" t="s">
        <v>83</v>
      </c>
      <c r="N21" s="69"/>
      <c r="O21" s="69"/>
      <c r="P21" s="70"/>
      <c r="Q21" s="17"/>
      <c r="R21" s="71" t="s">
        <v>6</v>
      </c>
      <c r="S21" s="72"/>
      <c r="T21" s="77"/>
    </row>
    <row r="22" spans="1:20" ht="22.5" customHeight="1">
      <c r="A22" s="81"/>
      <c r="B22" s="84"/>
      <c r="C22" s="73" t="str">
        <f>IF(C11="学校","１日　2,200円",IF(C11="一般団体","１日　3,100円",""))</f>
        <v>１日　3,100円</v>
      </c>
      <c r="D22" s="74"/>
      <c r="E22" s="74"/>
      <c r="F22" s="75"/>
      <c r="G22" s="44"/>
      <c r="H22" s="109">
        <f>3100*G22</f>
        <v>0</v>
      </c>
      <c r="I22" s="110"/>
      <c r="J22" s="114"/>
      <c r="K22" s="81"/>
      <c r="L22" s="84"/>
      <c r="M22" s="68" t="s">
        <v>84</v>
      </c>
      <c r="N22" s="69"/>
      <c r="O22" s="69"/>
      <c r="P22" s="70"/>
      <c r="Q22" s="17"/>
      <c r="R22" s="71" t="s">
        <v>6</v>
      </c>
      <c r="S22" s="72"/>
      <c r="T22" s="78"/>
    </row>
    <row r="23" spans="1:20" ht="22.5" customHeight="1">
      <c r="A23" s="79" t="s">
        <v>7</v>
      </c>
      <c r="B23" s="82" t="s">
        <v>29</v>
      </c>
      <c r="C23" s="73" t="str">
        <f>IF(C11="学校","３時間　1,800円",IF(C11="一般団体","３時間　2,400円",""))</f>
        <v>３時間　2,400円</v>
      </c>
      <c r="D23" s="74"/>
      <c r="E23" s="74"/>
      <c r="F23" s="75"/>
      <c r="G23" s="44"/>
      <c r="H23" s="109">
        <f>2400*G23</f>
        <v>0</v>
      </c>
      <c r="I23" s="110"/>
      <c r="J23" s="111"/>
      <c r="K23" s="79" t="s">
        <v>7</v>
      </c>
      <c r="L23" s="82" t="s">
        <v>29</v>
      </c>
      <c r="M23" s="68" t="s">
        <v>82</v>
      </c>
      <c r="N23" s="69"/>
      <c r="O23" s="69"/>
      <c r="P23" s="70"/>
      <c r="Q23" s="17"/>
      <c r="R23" s="71" t="s">
        <v>6</v>
      </c>
      <c r="S23" s="72"/>
      <c r="T23" s="76" t="s">
        <v>50</v>
      </c>
    </row>
    <row r="24" spans="1:20" ht="22.5" customHeight="1">
      <c r="A24" s="80"/>
      <c r="B24" s="83"/>
      <c r="C24" s="73" t="str">
        <f>IF(C11="学校","５時間　2,000円",IF(C11="一般団体","５時間　2,900円",""))</f>
        <v>５時間　2,900円</v>
      </c>
      <c r="D24" s="74"/>
      <c r="E24" s="74"/>
      <c r="F24" s="75"/>
      <c r="G24" s="44"/>
      <c r="H24" s="109">
        <f>2900*G24</f>
        <v>0</v>
      </c>
      <c r="I24" s="110"/>
      <c r="J24" s="112"/>
      <c r="K24" s="80"/>
      <c r="L24" s="83"/>
      <c r="M24" s="68" t="s">
        <v>83</v>
      </c>
      <c r="N24" s="69"/>
      <c r="O24" s="69"/>
      <c r="P24" s="70"/>
      <c r="Q24" s="17">
        <v>3</v>
      </c>
      <c r="R24" s="71" t="s">
        <v>51</v>
      </c>
      <c r="S24" s="72"/>
      <c r="T24" s="77"/>
    </row>
    <row r="25" spans="1:20" ht="22.5" customHeight="1">
      <c r="A25" s="81"/>
      <c r="B25" s="84"/>
      <c r="C25" s="73" t="str">
        <f>IF(C11="学校","１日　2,200円",IF(C11="一般団体","１日　3,100円",""))</f>
        <v>１日　3,100円</v>
      </c>
      <c r="D25" s="74"/>
      <c r="E25" s="74"/>
      <c r="F25" s="75"/>
      <c r="G25" s="44"/>
      <c r="H25" s="109">
        <f>3100*G25</f>
        <v>0</v>
      </c>
      <c r="I25" s="110"/>
      <c r="J25" s="112"/>
      <c r="K25" s="81"/>
      <c r="L25" s="84"/>
      <c r="M25" s="68" t="s">
        <v>84</v>
      </c>
      <c r="N25" s="69"/>
      <c r="O25" s="69"/>
      <c r="P25" s="70"/>
      <c r="Q25" s="17"/>
      <c r="R25" s="71" t="s">
        <v>6</v>
      </c>
      <c r="S25" s="72"/>
      <c r="T25" s="77"/>
    </row>
    <row r="26" spans="1:20" ht="22.5" customHeight="1">
      <c r="A26" s="73" t="s">
        <v>10</v>
      </c>
      <c r="B26" s="74"/>
      <c r="C26" s="74"/>
      <c r="D26" s="74"/>
      <c r="E26" s="74"/>
      <c r="F26" s="75"/>
      <c r="G26" s="45">
        <f>SUM(G12:G25)</f>
        <v>0</v>
      </c>
      <c r="H26" s="109">
        <f>SUM(H13:I25)</f>
        <v>0</v>
      </c>
      <c r="I26" s="110"/>
      <c r="J26" s="45">
        <f>SUM(J13:J25)</f>
        <v>0</v>
      </c>
      <c r="K26" s="73" t="s">
        <v>10</v>
      </c>
      <c r="L26" s="74"/>
      <c r="M26" s="74"/>
      <c r="N26" s="74"/>
      <c r="O26" s="74"/>
      <c r="P26" s="75"/>
      <c r="Q26" s="17">
        <v>70</v>
      </c>
      <c r="R26" s="71" t="s">
        <v>53</v>
      </c>
      <c r="S26" s="72"/>
      <c r="T26" s="17" t="s">
        <v>50</v>
      </c>
    </row>
    <row r="27" spans="1:20" ht="22.5" customHeight="1">
      <c r="A27" s="38"/>
      <c r="B27" s="39"/>
      <c r="C27" s="39"/>
      <c r="D27" s="39"/>
      <c r="E27" s="39"/>
      <c r="F27" s="40"/>
      <c r="G27" s="17"/>
      <c r="H27" s="36"/>
      <c r="I27" s="37"/>
      <c r="J27" s="17"/>
      <c r="K27" s="23"/>
      <c r="L27" s="24"/>
      <c r="M27" s="24"/>
      <c r="N27" s="24"/>
      <c r="O27" s="24"/>
      <c r="P27" s="25"/>
      <c r="Q27" s="17"/>
      <c r="R27" s="26"/>
      <c r="S27" s="27"/>
      <c r="T27" s="17"/>
    </row>
    <row r="28" spans="1:20" ht="18.75" customHeight="1">
      <c r="A28" s="4"/>
      <c r="B28" s="4"/>
      <c r="C28" s="56"/>
      <c r="D28" s="56"/>
      <c r="E28" s="56"/>
      <c r="F28" s="56"/>
      <c r="G28" s="4"/>
      <c r="H28" s="56"/>
      <c r="I28" s="56"/>
      <c r="J28" s="4"/>
      <c r="K28" s="4"/>
      <c r="L28" s="4"/>
      <c r="M28" s="56"/>
      <c r="N28" s="56"/>
      <c r="O28" s="56"/>
      <c r="P28" s="56"/>
      <c r="Q28" s="4"/>
      <c r="R28" s="56"/>
      <c r="S28" s="56"/>
      <c r="T28" s="4"/>
    </row>
    <row r="29" spans="1:20" ht="18.75" customHeight="1">
      <c r="A29" s="42" t="s">
        <v>72</v>
      </c>
      <c r="B29" s="42"/>
      <c r="C29" s="42"/>
      <c r="D29" s="42"/>
      <c r="E29" s="42"/>
      <c r="F29" s="42" t="s">
        <v>73</v>
      </c>
      <c r="G29" s="42"/>
      <c r="H29" s="118" t="s">
        <v>74</v>
      </c>
      <c r="I29" s="118"/>
      <c r="J29" s="118"/>
      <c r="K29" s="66" t="s">
        <v>54</v>
      </c>
      <c r="L29" s="66"/>
      <c r="M29" s="66"/>
      <c r="N29" s="66"/>
      <c r="O29" s="66"/>
      <c r="P29" s="66"/>
      <c r="Q29" s="66"/>
      <c r="R29" s="66"/>
      <c r="S29" s="66"/>
      <c r="T29" s="66"/>
    </row>
    <row r="30" spans="1:20" ht="18.75" customHeight="1">
      <c r="A30" s="4"/>
      <c r="B30" s="28" t="s">
        <v>55</v>
      </c>
      <c r="C30" s="28"/>
      <c r="D30" s="28"/>
      <c r="E30" s="28"/>
      <c r="F30" s="28"/>
      <c r="G30" s="28"/>
      <c r="H30" s="29"/>
      <c r="I30" s="30"/>
      <c r="J30" s="30"/>
      <c r="K30" s="4"/>
      <c r="L30" s="28" t="s">
        <v>38</v>
      </c>
      <c r="M30" s="28"/>
      <c r="N30" s="28"/>
      <c r="O30" s="28"/>
      <c r="P30" s="28"/>
      <c r="Q30" s="28"/>
      <c r="R30" s="29"/>
      <c r="S30" s="30"/>
      <c r="T30" s="30"/>
    </row>
    <row r="31" spans="1:20" ht="18.75" customHeight="1">
      <c r="A31" s="6"/>
      <c r="B31" s="31" t="s">
        <v>26</v>
      </c>
      <c r="C31" s="31"/>
      <c r="D31" s="31"/>
      <c r="E31" s="31"/>
      <c r="F31" s="31"/>
      <c r="G31" s="31"/>
      <c r="H31" s="32"/>
      <c r="I31" s="33"/>
      <c r="J31" s="33"/>
      <c r="K31" s="6"/>
      <c r="L31" s="31" t="s">
        <v>26</v>
      </c>
      <c r="M31" s="31"/>
      <c r="N31" s="31"/>
      <c r="O31" s="31"/>
      <c r="P31" s="31"/>
      <c r="Q31" s="31"/>
      <c r="R31" s="32"/>
      <c r="S31" s="33"/>
      <c r="T31" s="33"/>
    </row>
    <row r="32" spans="1:20" ht="18.75" customHeight="1">
      <c r="A32" s="55" t="s">
        <v>27</v>
      </c>
      <c r="B32" s="55"/>
      <c r="C32" s="5" t="s">
        <v>28</v>
      </c>
      <c r="D32" s="5" t="s">
        <v>29</v>
      </c>
      <c r="E32" s="67" t="s">
        <v>30</v>
      </c>
      <c r="F32" s="67"/>
      <c r="G32" s="67" t="s">
        <v>20</v>
      </c>
      <c r="H32" s="67"/>
      <c r="I32" s="67"/>
      <c r="J32" s="67"/>
      <c r="K32" s="55" t="s">
        <v>27</v>
      </c>
      <c r="L32" s="55"/>
      <c r="M32" s="5" t="s">
        <v>28</v>
      </c>
      <c r="N32" s="5" t="s">
        <v>29</v>
      </c>
      <c r="O32" s="67" t="s">
        <v>30</v>
      </c>
      <c r="P32" s="67"/>
      <c r="Q32" s="67" t="s">
        <v>20</v>
      </c>
      <c r="R32" s="67"/>
      <c r="S32" s="67"/>
      <c r="T32" s="67"/>
    </row>
    <row r="33" spans="1:20" ht="18.75" customHeight="1">
      <c r="A33" s="103" t="s">
        <v>2</v>
      </c>
      <c r="B33" s="103"/>
      <c r="C33" s="103" t="s">
        <v>2</v>
      </c>
      <c r="D33" s="103" t="s">
        <v>2</v>
      </c>
      <c r="E33" s="104">
        <f>SUM(A33:D34)</f>
        <v>0</v>
      </c>
      <c r="F33" s="105"/>
      <c r="G33" s="60" t="s">
        <v>40</v>
      </c>
      <c r="H33" s="61"/>
      <c r="I33" s="61"/>
      <c r="J33" s="62"/>
      <c r="K33" s="58" t="s">
        <v>56</v>
      </c>
      <c r="L33" s="58"/>
      <c r="M33" s="58" t="s">
        <v>57</v>
      </c>
      <c r="N33" s="59" t="s">
        <v>58</v>
      </c>
      <c r="O33" s="58" t="s">
        <v>59</v>
      </c>
      <c r="P33" s="58"/>
      <c r="Q33" s="60" t="s">
        <v>42</v>
      </c>
      <c r="R33" s="61"/>
      <c r="S33" s="61"/>
      <c r="T33" s="62"/>
    </row>
    <row r="34" spans="1:20" ht="18.75" customHeight="1">
      <c r="A34" s="103"/>
      <c r="B34" s="103"/>
      <c r="C34" s="103"/>
      <c r="D34" s="103"/>
      <c r="E34" s="105"/>
      <c r="F34" s="105"/>
      <c r="G34" s="106">
        <f>1000*E33</f>
        <v>0</v>
      </c>
      <c r="H34" s="107"/>
      <c r="I34" s="107"/>
      <c r="J34" s="108"/>
      <c r="K34" s="58"/>
      <c r="L34" s="58"/>
      <c r="M34" s="58"/>
      <c r="N34" s="58"/>
      <c r="O34" s="58"/>
      <c r="P34" s="58"/>
      <c r="Q34" s="63" t="s">
        <v>43</v>
      </c>
      <c r="R34" s="64"/>
      <c r="S34" s="64"/>
      <c r="T34" s="65"/>
    </row>
    <row r="35" spans="1:20" ht="18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>
      <c r="A36" s="4" t="s">
        <v>39</v>
      </c>
      <c r="B36" s="4"/>
      <c r="C36" s="4"/>
      <c r="D36" s="4"/>
      <c r="E36" s="4"/>
      <c r="F36" s="4"/>
      <c r="G36" s="4"/>
      <c r="H36" s="4"/>
      <c r="I36" s="4"/>
      <c r="J36" s="4"/>
      <c r="K36" s="4" t="s">
        <v>39</v>
      </c>
      <c r="L36" s="4"/>
      <c r="M36" s="4"/>
      <c r="N36" s="4"/>
      <c r="O36" s="4"/>
      <c r="P36" s="4"/>
      <c r="Q36" s="4"/>
      <c r="R36" s="4"/>
      <c r="S36" s="4"/>
      <c r="T36" s="4"/>
    </row>
    <row r="37" spans="1:20" ht="18.75" customHeight="1">
      <c r="A37" s="4"/>
      <c r="B37" s="4"/>
      <c r="C37" s="4" t="s">
        <v>31</v>
      </c>
      <c r="D37" s="4" t="s">
        <v>32</v>
      </c>
      <c r="E37" s="4" t="s">
        <v>33</v>
      </c>
      <c r="F37" s="4" t="s">
        <v>34</v>
      </c>
      <c r="G37" s="4"/>
      <c r="H37" s="4"/>
      <c r="I37" s="4"/>
      <c r="J37" s="4"/>
      <c r="K37" s="4"/>
      <c r="L37" s="4"/>
      <c r="M37" s="4" t="s">
        <v>31</v>
      </c>
      <c r="N37" s="4" t="s">
        <v>32</v>
      </c>
      <c r="O37" s="4" t="s">
        <v>33</v>
      </c>
      <c r="P37" s="4" t="s">
        <v>34</v>
      </c>
      <c r="Q37" s="4"/>
      <c r="R37" s="4"/>
      <c r="S37" s="4"/>
      <c r="T37" s="4"/>
    </row>
    <row r="38" spans="1:20" ht="13.5" customHeight="1">
      <c r="A38" s="4"/>
      <c r="B38" s="4"/>
      <c r="C38" s="4"/>
      <c r="D38" s="4"/>
      <c r="E38" s="4"/>
      <c r="F38" s="4"/>
      <c r="G38" s="4" t="s">
        <v>35</v>
      </c>
      <c r="H38" s="4"/>
      <c r="I38" s="4"/>
      <c r="J38" s="4"/>
      <c r="K38" s="4"/>
      <c r="L38" s="4"/>
      <c r="M38" s="4"/>
      <c r="N38" s="4"/>
      <c r="O38" s="4"/>
      <c r="P38" s="4"/>
      <c r="Q38" s="4" t="s">
        <v>35</v>
      </c>
      <c r="R38" s="4"/>
      <c r="S38" s="4"/>
      <c r="T38" s="4"/>
    </row>
    <row r="39" spans="1:20" ht="13.5" customHeight="1">
      <c r="A39" s="4"/>
      <c r="B39" s="4"/>
      <c r="C39" s="4"/>
      <c r="D39" s="4"/>
      <c r="E39" s="4"/>
      <c r="F39" s="4"/>
      <c r="G39" s="4"/>
      <c r="H39" s="4" t="s">
        <v>36</v>
      </c>
      <c r="I39" s="4" t="s">
        <v>44</v>
      </c>
      <c r="J39" s="4"/>
      <c r="K39" s="4"/>
      <c r="L39" s="4"/>
      <c r="M39" s="4"/>
      <c r="N39" s="4"/>
      <c r="O39" s="4"/>
      <c r="P39" s="4"/>
      <c r="Q39" s="4"/>
      <c r="R39" s="4" t="s">
        <v>36</v>
      </c>
      <c r="S39" s="4" t="s">
        <v>44</v>
      </c>
      <c r="T39" s="4"/>
    </row>
    <row r="40" spans="1:20" ht="18.75" customHeight="1">
      <c r="A40" s="57" t="s">
        <v>62</v>
      </c>
      <c r="B40" s="57"/>
      <c r="C40" s="57"/>
      <c r="D40" s="57"/>
      <c r="E40" s="57"/>
      <c r="F40" s="57"/>
      <c r="G40" s="57"/>
      <c r="H40" s="57"/>
      <c r="I40" s="57"/>
      <c r="J40" s="57"/>
      <c r="K40" s="57" t="s">
        <v>63</v>
      </c>
      <c r="L40" s="57"/>
      <c r="M40" s="57"/>
      <c r="N40" s="57"/>
      <c r="O40" s="57"/>
      <c r="P40" s="57"/>
      <c r="Q40" s="57"/>
      <c r="R40" s="57"/>
      <c r="S40" s="57"/>
      <c r="T40" s="57"/>
    </row>
    <row r="43" spans="1:20">
      <c r="D43" s="50" t="s">
        <v>86</v>
      </c>
      <c r="E43" s="51" t="s">
        <v>94</v>
      </c>
    </row>
    <row r="44" spans="1:20">
      <c r="D44" s="50" t="s">
        <v>87</v>
      </c>
      <c r="E44" s="50" t="s">
        <v>95</v>
      </c>
    </row>
    <row r="45" spans="1:20">
      <c r="D45" s="50" t="s">
        <v>88</v>
      </c>
      <c r="E45" s="50" t="s">
        <v>96</v>
      </c>
    </row>
    <row r="46" spans="1:20">
      <c r="D46" s="50" t="s">
        <v>89</v>
      </c>
      <c r="E46" s="50" t="s">
        <v>97</v>
      </c>
    </row>
    <row r="47" spans="1:20">
      <c r="D47" s="50" t="s">
        <v>90</v>
      </c>
      <c r="E47" s="50" t="s">
        <v>98</v>
      </c>
    </row>
    <row r="48" spans="1:20">
      <c r="D48" s="50" t="s">
        <v>91</v>
      </c>
      <c r="E48" s="50" t="s">
        <v>99</v>
      </c>
    </row>
    <row r="49" spans="4:5">
      <c r="D49" s="50" t="s">
        <v>92</v>
      </c>
      <c r="E49" s="50" t="s">
        <v>100</v>
      </c>
    </row>
    <row r="50" spans="4:5">
      <c r="D50" s="50" t="s">
        <v>93</v>
      </c>
      <c r="E50" s="50" t="s">
        <v>101</v>
      </c>
    </row>
    <row r="51" spans="4:5">
      <c r="E51" s="50" t="s">
        <v>102</v>
      </c>
    </row>
    <row r="52" spans="4:5">
      <c r="E52" s="50" t="s">
        <v>103</v>
      </c>
    </row>
    <row r="53" spans="4:5">
      <c r="E53" s="50" t="s">
        <v>104</v>
      </c>
    </row>
    <row r="54" spans="4:5">
      <c r="E54" s="50" t="s">
        <v>105</v>
      </c>
    </row>
  </sheetData>
  <sheetProtection selectLockedCells="1"/>
  <mergeCells count="139">
    <mergeCell ref="A5:E5"/>
    <mergeCell ref="K5:O5"/>
    <mergeCell ref="P5:T5"/>
    <mergeCell ref="A7:J7"/>
    <mergeCell ref="K7:T7"/>
    <mergeCell ref="A2:J2"/>
    <mergeCell ref="K2:T2"/>
    <mergeCell ref="A4:E4"/>
    <mergeCell ref="F4:J4"/>
    <mergeCell ref="K4:O4"/>
    <mergeCell ref="P4:T4"/>
    <mergeCell ref="F5:H5"/>
    <mergeCell ref="I5:J5"/>
    <mergeCell ref="T10:T11"/>
    <mergeCell ref="C11:F11"/>
    <mergeCell ref="M11:P11"/>
    <mergeCell ref="A9:J9"/>
    <mergeCell ref="K9:T9"/>
    <mergeCell ref="A10:B11"/>
    <mergeCell ref="C10:F10"/>
    <mergeCell ref="G10:G11"/>
    <mergeCell ref="H10:I11"/>
    <mergeCell ref="J10:J11"/>
    <mergeCell ref="K10:L11"/>
    <mergeCell ref="C12:F12"/>
    <mergeCell ref="H12:I12"/>
    <mergeCell ref="M12:P12"/>
    <mergeCell ref="R12:S12"/>
    <mergeCell ref="C13:F13"/>
    <mergeCell ref="H13:I13"/>
    <mergeCell ref="M13:P13"/>
    <mergeCell ref="R13:S13"/>
    <mergeCell ref="M10:P10"/>
    <mergeCell ref="Q10:Q11"/>
    <mergeCell ref="R10:S11"/>
    <mergeCell ref="T14:T16"/>
    <mergeCell ref="C15:F15"/>
    <mergeCell ref="H15:I15"/>
    <mergeCell ref="M15:P15"/>
    <mergeCell ref="R15:S15"/>
    <mergeCell ref="C16:F16"/>
    <mergeCell ref="H16:I16"/>
    <mergeCell ref="A14:A16"/>
    <mergeCell ref="B14:B16"/>
    <mergeCell ref="C14:F14"/>
    <mergeCell ref="H14:I14"/>
    <mergeCell ref="J14:J16"/>
    <mergeCell ref="K14:K16"/>
    <mergeCell ref="M16:P16"/>
    <mergeCell ref="R16:S16"/>
    <mergeCell ref="R14:S14"/>
    <mergeCell ref="A17:A19"/>
    <mergeCell ref="B17:B19"/>
    <mergeCell ref="C17:F17"/>
    <mergeCell ref="H17:I17"/>
    <mergeCell ref="J17:J19"/>
    <mergeCell ref="K17:K19"/>
    <mergeCell ref="L17:L19"/>
    <mergeCell ref="M17:P17"/>
    <mergeCell ref="L14:L16"/>
    <mergeCell ref="M14:P14"/>
    <mergeCell ref="R17:S17"/>
    <mergeCell ref="T17:T19"/>
    <mergeCell ref="C18:F18"/>
    <mergeCell ref="H18:I18"/>
    <mergeCell ref="M18:P18"/>
    <mergeCell ref="R18:S18"/>
    <mergeCell ref="C19:F19"/>
    <mergeCell ref="H19:I19"/>
    <mergeCell ref="M19:P19"/>
    <mergeCell ref="R19:S19"/>
    <mergeCell ref="T20:T22"/>
    <mergeCell ref="C21:F21"/>
    <mergeCell ref="H21:I21"/>
    <mergeCell ref="M21:P21"/>
    <mergeCell ref="R21:S21"/>
    <mergeCell ref="C22:F22"/>
    <mergeCell ref="H22:I22"/>
    <mergeCell ref="A20:A22"/>
    <mergeCell ref="B20:B22"/>
    <mergeCell ref="C20:F20"/>
    <mergeCell ref="H20:I20"/>
    <mergeCell ref="J20:J22"/>
    <mergeCell ref="K20:K22"/>
    <mergeCell ref="M22:P22"/>
    <mergeCell ref="R22:S22"/>
    <mergeCell ref="R20:S20"/>
    <mergeCell ref="A23:A25"/>
    <mergeCell ref="B23:B25"/>
    <mergeCell ref="C23:F23"/>
    <mergeCell ref="H23:I23"/>
    <mergeCell ref="J23:J25"/>
    <mergeCell ref="K23:K25"/>
    <mergeCell ref="L23:L25"/>
    <mergeCell ref="M23:P23"/>
    <mergeCell ref="L20:L22"/>
    <mergeCell ref="M20:P20"/>
    <mergeCell ref="R23:S23"/>
    <mergeCell ref="T23:T25"/>
    <mergeCell ref="C24:F24"/>
    <mergeCell ref="H24:I24"/>
    <mergeCell ref="M24:P24"/>
    <mergeCell ref="R24:S24"/>
    <mergeCell ref="C25:F25"/>
    <mergeCell ref="H25:I25"/>
    <mergeCell ref="M25:P25"/>
    <mergeCell ref="R25:S25"/>
    <mergeCell ref="K29:T29"/>
    <mergeCell ref="A32:B32"/>
    <mergeCell ref="E32:F32"/>
    <mergeCell ref="G32:J32"/>
    <mergeCell ref="K32:L32"/>
    <mergeCell ref="O32:P32"/>
    <mergeCell ref="Q32:T32"/>
    <mergeCell ref="A26:F26"/>
    <mergeCell ref="H26:I26"/>
    <mergeCell ref="K26:P26"/>
    <mergeCell ref="R26:S26"/>
    <mergeCell ref="C28:D28"/>
    <mergeCell ref="E28:F28"/>
    <mergeCell ref="H28:I28"/>
    <mergeCell ref="M28:N28"/>
    <mergeCell ref="O28:P28"/>
    <mergeCell ref="R28:S28"/>
    <mergeCell ref="H29:J29"/>
    <mergeCell ref="A40:J40"/>
    <mergeCell ref="K40:T40"/>
    <mergeCell ref="M33:M34"/>
    <mergeCell ref="N33:N34"/>
    <mergeCell ref="O33:P34"/>
    <mergeCell ref="Q33:T33"/>
    <mergeCell ref="G34:J34"/>
    <mergeCell ref="Q34:T34"/>
    <mergeCell ref="A33:B34"/>
    <mergeCell ref="C33:C34"/>
    <mergeCell ref="D33:D34"/>
    <mergeCell ref="E33:F34"/>
    <mergeCell ref="G33:J33"/>
    <mergeCell ref="K33:L34"/>
  </mergeCells>
  <phoneticPr fontId="28"/>
  <conditionalFormatting sqref="C14:G15">
    <cfRule type="expression" dxfId="4" priority="2" stopIfTrue="1">
      <formula>$C$11="学校"</formula>
    </cfRule>
  </conditionalFormatting>
  <conditionalFormatting sqref="C17:G19">
    <cfRule type="expression" dxfId="3" priority="1" stopIfTrue="1">
      <formula>$C$11="学校"</formula>
    </cfRule>
  </conditionalFormatting>
  <conditionalFormatting sqref="H13:I25">
    <cfRule type="containsErrors" dxfId="2" priority="3">
      <formula>ISERROR(H13)</formula>
    </cfRule>
  </conditionalFormatting>
  <conditionalFormatting sqref="M14:S15">
    <cfRule type="expression" dxfId="1" priority="9" stopIfTrue="1">
      <formula>$M$11="学校"</formula>
    </cfRule>
  </conditionalFormatting>
  <conditionalFormatting sqref="M17:S19">
    <cfRule type="expression" dxfId="0" priority="6" stopIfTrue="1">
      <formula>$M$11="学校"</formula>
    </cfRule>
  </conditionalFormatting>
  <dataValidations count="2">
    <dataValidation type="list" allowBlank="1" showInputMessage="1" showErrorMessage="1" sqref="E8 H8 O8 R8" xr:uid="{979CBCF8-AEDF-4AE4-A577-92506124900F}">
      <formula1>$E$43:$E$54</formula1>
    </dataValidation>
    <dataValidation type="list" allowBlank="1" showInputMessage="1" showErrorMessage="1" sqref="D8 G8 N8 Q8" xr:uid="{4A8331BA-7268-4C31-B46E-17DBB7977633}">
      <formula1>$D$43:$D$50</formula1>
    </dataValidation>
  </dataValidations>
  <pageMargins left="0.39370078740157483" right="0.27559055118110237" top="0.74803149606299213" bottom="0.55118110236220474" header="0.31496062992125984" footer="0.31496062992125984"/>
  <pageSetup paperSize="9" orientation="portrait" horizontalDpi="300" verticalDpi="300" r:id="rId1"/>
  <headerFooter>
    <oddHeader>&amp;R&amp;"UD デジタル 教科書体 NK,標準"宮城県蔵王自然の家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ゴンドラリフト利用証明書（学校用）</vt:lpstr>
      <vt:lpstr>ゴンドラリフト利用証明書（一般用）</vt:lpstr>
      <vt:lpstr>'ゴンドラリフト利用証明書（一般用）'!Print_Area</vt:lpstr>
      <vt:lpstr>'ゴンドラリフト利用証明書（学校用）'!Print_Area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永田　翔哉</cp:lastModifiedBy>
  <cp:lastPrinted>2025-12-24T23:52:29Z</cp:lastPrinted>
  <dcterms:created xsi:type="dcterms:W3CDTF">2009-12-02T00:44:15Z</dcterms:created>
  <dcterms:modified xsi:type="dcterms:W3CDTF">2026-01-14T07:36:08Z</dcterms:modified>
</cp:coreProperties>
</file>