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7\第1回（R7.4～R7.9）\02_事業実施通知\04調査書類\溶け込み\"/>
    </mc:Choice>
  </mc:AlternateContent>
  <bookViews>
    <workbookView xWindow="0" yWindow="0" windowWidth="19395" windowHeight="6960" tabRatio="891"/>
  </bookViews>
  <sheets>
    <sheet name="R7　就職状況報告書総括表" sheetId="9" r:id="rId1"/>
    <sheet name="R7　就職状況報告書総括表 (入力例)" sheetId="11" r:id="rId2"/>
    <sheet name="R7　就職状況報告書総括表 就職状況照会（入力例) " sheetId="13" r:id="rId3"/>
  </sheets>
  <definedNames>
    <definedName name="_xlnm._FilterDatabase" localSheetId="0" hidden="1">'R7　就職状況報告書総括表'!$A$4:$AF$48</definedName>
    <definedName name="_xlnm._FilterDatabase" localSheetId="1" hidden="1">'R7　就職状況報告書総括表 (入力例)'!$A$4:$AF$48</definedName>
    <definedName name="_xlnm._FilterDatabase" localSheetId="2" hidden="1">'R7　就職状況報告書総括表 就職状況照会（入力例) '!$A$4:$AF$48</definedName>
    <definedName name="_xlnm.Print_Area" localSheetId="0">'R7　就職状況報告書総括表'!$A$1:$AF$74</definedName>
    <definedName name="_xlnm.Print_Area" localSheetId="1">'R7　就職状況報告書総括表 (入力例)'!$A$1:$AF$74</definedName>
    <definedName name="_xlnm.Print_Area" localSheetId="2">'R7　就職状況報告書総括表 就職状況照会（入力例) '!$A$1:$AF$74</definedName>
  </definedNames>
  <calcPr calcId="162913"/>
</workbook>
</file>

<file path=xl/calcChain.xml><?xml version="1.0" encoding="utf-8"?>
<calcChain xmlns="http://schemas.openxmlformats.org/spreadsheetml/2006/main">
  <c r="E56" i="9" l="1"/>
  <c r="AA66" i="9"/>
  <c r="D20" i="9" l="1"/>
  <c r="AA66" i="13" l="1"/>
  <c r="AA66" i="11"/>
  <c r="A52" i="9" l="1"/>
  <c r="K52" i="9"/>
  <c r="C61" i="9"/>
  <c r="Y61" i="11" l="1"/>
  <c r="C61" i="11"/>
  <c r="S56" i="11"/>
  <c r="V56" i="11"/>
  <c r="V56" i="13"/>
  <c r="V56" i="9"/>
  <c r="S56" i="9" l="1"/>
  <c r="A56" i="11" l="1"/>
  <c r="A56" i="13"/>
  <c r="S56" i="13"/>
  <c r="E56" i="11"/>
  <c r="E56" i="13"/>
  <c r="D20" i="11" l="1"/>
  <c r="AA3" i="9"/>
  <c r="AA3" i="11"/>
  <c r="Z53" i="11"/>
  <c r="D20" i="13" l="1"/>
  <c r="AA2" i="13" l="1"/>
  <c r="AA2" i="11"/>
  <c r="AA2" i="9"/>
  <c r="D15" i="9"/>
  <c r="Z53" i="9"/>
  <c r="AC62" i="13" l="1"/>
  <c r="AA62" i="13"/>
  <c r="Y62" i="13"/>
  <c r="W62" i="13"/>
  <c r="U62" i="13"/>
  <c r="S62" i="13"/>
  <c r="Q62" i="13"/>
  <c r="O62" i="13"/>
  <c r="M62" i="13"/>
  <c r="K62" i="13"/>
  <c r="I62" i="13"/>
  <c r="G62" i="13"/>
  <c r="E62" i="13"/>
  <c r="C62" i="13"/>
  <c r="AC61" i="13"/>
  <c r="AA61" i="13"/>
  <c r="Y61" i="13"/>
  <c r="W61" i="13"/>
  <c r="U61" i="13"/>
  <c r="S61" i="13"/>
  <c r="Q61" i="13"/>
  <c r="O61" i="13"/>
  <c r="M61" i="13"/>
  <c r="K61" i="13"/>
  <c r="I61" i="13"/>
  <c r="G61" i="13"/>
  <c r="E61" i="13"/>
  <c r="C61" i="13"/>
  <c r="W56" i="13"/>
  <c r="T56" i="13"/>
  <c r="F56" i="13"/>
  <c r="K52" i="13"/>
  <c r="H52" i="13"/>
  <c r="A52" i="13"/>
  <c r="K48" i="13"/>
  <c r="K47" i="13"/>
  <c r="K46" i="13"/>
  <c r="K45" i="13"/>
  <c r="K44" i="13"/>
  <c r="K43" i="13"/>
  <c r="K42" i="13"/>
  <c r="K41" i="13"/>
  <c r="K40" i="13"/>
  <c r="K39" i="13"/>
  <c r="K38" i="13"/>
  <c r="K37" i="13"/>
  <c r="K36" i="13"/>
  <c r="K35" i="13"/>
  <c r="K34" i="13"/>
  <c r="K33" i="13"/>
  <c r="K32" i="13"/>
  <c r="K31" i="13"/>
  <c r="K30" i="13"/>
  <c r="K29" i="13"/>
  <c r="K28" i="13"/>
  <c r="K27" i="13"/>
  <c r="K26" i="13"/>
  <c r="K25" i="13"/>
  <c r="K24" i="13"/>
  <c r="D15" i="13"/>
  <c r="D14" i="13"/>
  <c r="D12" i="13"/>
  <c r="D10" i="13"/>
  <c r="AA3" i="13"/>
  <c r="A1" i="13"/>
  <c r="AE61" i="13" l="1"/>
  <c r="AE62" i="13"/>
  <c r="P56" i="13" s="1"/>
  <c r="B56" i="13"/>
  <c r="H56" i="13"/>
  <c r="L56" i="13" l="1"/>
  <c r="G52" i="13" s="1"/>
  <c r="M56" i="13"/>
  <c r="Z56" i="13" l="1"/>
  <c r="AA67" i="13"/>
  <c r="AD66" i="13" s="1"/>
  <c r="Z53" i="13"/>
  <c r="Z52" i="13" l="1"/>
  <c r="D10" i="11"/>
  <c r="D15" i="11"/>
  <c r="G62" i="11" l="1"/>
  <c r="E62" i="11"/>
  <c r="C62" i="11"/>
  <c r="K39" i="11" l="1"/>
  <c r="AC62" i="11"/>
  <c r="AA62" i="11"/>
  <c r="Y62" i="11"/>
  <c r="W62" i="11"/>
  <c r="U62" i="11"/>
  <c r="S62" i="11"/>
  <c r="Q62" i="11"/>
  <c r="O62" i="11"/>
  <c r="M62" i="11"/>
  <c r="K62" i="11"/>
  <c r="I62" i="11"/>
  <c r="AC61" i="11"/>
  <c r="AA61" i="11"/>
  <c r="W61" i="11"/>
  <c r="U61" i="11"/>
  <c r="S61" i="11"/>
  <c r="Q61" i="11"/>
  <c r="O61" i="11"/>
  <c r="M61" i="11"/>
  <c r="K61" i="11"/>
  <c r="I61" i="11"/>
  <c r="G61" i="11"/>
  <c r="E61" i="11"/>
  <c r="K52" i="11"/>
  <c r="A52" i="11"/>
  <c r="K48" i="11"/>
  <c r="K47" i="11"/>
  <c r="K46" i="11"/>
  <c r="K45" i="11"/>
  <c r="K44" i="11"/>
  <c r="K43" i="11"/>
  <c r="K42" i="11"/>
  <c r="K41" i="11"/>
  <c r="K40" i="11"/>
  <c r="K38" i="11"/>
  <c r="K37" i="11"/>
  <c r="K36" i="11"/>
  <c r="K35" i="11"/>
  <c r="K34" i="11"/>
  <c r="K33" i="11"/>
  <c r="K32" i="11"/>
  <c r="K31" i="11"/>
  <c r="K30" i="11"/>
  <c r="K29" i="11"/>
  <c r="K28" i="11"/>
  <c r="K27" i="11"/>
  <c r="K26" i="11"/>
  <c r="K25" i="11"/>
  <c r="K24" i="11"/>
  <c r="D14" i="11"/>
  <c r="D12" i="11"/>
  <c r="A1" i="11"/>
  <c r="AC62" i="9"/>
  <c r="AA62" i="9"/>
  <c r="Y62" i="9"/>
  <c r="W62" i="9"/>
  <c r="U62" i="9"/>
  <c r="S62" i="9"/>
  <c r="Q62" i="9"/>
  <c r="O62" i="9"/>
  <c r="M62" i="9"/>
  <c r="K62" i="9"/>
  <c r="I62" i="9"/>
  <c r="G62" i="9"/>
  <c r="E62" i="9"/>
  <c r="C62" i="9"/>
  <c r="AC61" i="9"/>
  <c r="AA61" i="9"/>
  <c r="Y61" i="9"/>
  <c r="W61" i="9"/>
  <c r="U61" i="9"/>
  <c r="S61" i="9"/>
  <c r="Q61" i="9"/>
  <c r="O61" i="9"/>
  <c r="M61" i="9"/>
  <c r="K61" i="9"/>
  <c r="I61" i="9"/>
  <c r="G61" i="9"/>
  <c r="E61" i="9"/>
  <c r="K48" i="9"/>
  <c r="K47" i="9"/>
  <c r="K46" i="9"/>
  <c r="K45" i="9"/>
  <c r="K44" i="9"/>
  <c r="K43" i="9"/>
  <c r="K42" i="9"/>
  <c r="K41" i="9"/>
  <c r="K40" i="9"/>
  <c r="K39" i="9"/>
  <c r="K38" i="9"/>
  <c r="K37" i="9"/>
  <c r="K36" i="9"/>
  <c r="K35" i="9"/>
  <c r="K34" i="9"/>
  <c r="K33" i="9"/>
  <c r="K32" i="9"/>
  <c r="K31" i="9"/>
  <c r="K30" i="9"/>
  <c r="K29" i="9"/>
  <c r="K28" i="9"/>
  <c r="K27" i="9"/>
  <c r="K26" i="9"/>
  <c r="K25" i="9"/>
  <c r="K24" i="9"/>
  <c r="D14" i="9"/>
  <c r="D12" i="9"/>
  <c r="D10" i="9"/>
  <c r="W56" i="11"/>
  <c r="T56" i="11"/>
  <c r="F56" i="11"/>
  <c r="H52" i="11"/>
  <c r="W56" i="9"/>
  <c r="T56" i="9"/>
  <c r="F56" i="9"/>
  <c r="H52" i="9"/>
  <c r="AE61" i="11" l="1"/>
  <c r="H56" i="11" s="1"/>
  <c r="AE62" i="11"/>
  <c r="P56" i="11" s="1"/>
  <c r="AE61" i="9"/>
  <c r="H56" i="9" s="1"/>
  <c r="L56" i="9" s="1"/>
  <c r="B56" i="11"/>
  <c r="AE62" i="9"/>
  <c r="P56" i="9" s="1"/>
  <c r="M56" i="11"/>
  <c r="L56" i="11" l="1"/>
  <c r="G52" i="11" s="1"/>
  <c r="G52" i="9"/>
  <c r="Z52" i="9" s="1"/>
  <c r="Z52" i="11"/>
  <c r="Z56" i="11"/>
  <c r="M56" i="9"/>
  <c r="AA67" i="11" l="1"/>
  <c r="AD66" i="11" s="1"/>
  <c r="Z56" i="9"/>
  <c r="AA67" i="9"/>
  <c r="AD66" i="9" s="1"/>
</calcChain>
</file>

<file path=xl/comments1.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水色の欄は、受託者が記入または選択してください。</t>
        </r>
      </text>
    </comment>
    <comment ref="D15" authorId="0" shapeId="0">
      <text>
        <r>
          <rPr>
            <b/>
            <sz val="14"/>
            <color indexed="81"/>
            <rFont val="MS P ゴシック"/>
            <family val="3"/>
            <charset val="128"/>
          </rPr>
          <t>提出締切日が土日祝にあたる場合は繰り上げ
日付が異なる場合は、計算式を調整するか
直接入力してください。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 xml:space="preserve">【就職の状況】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t>
        </r>
        <r>
          <rPr>
            <b/>
            <sz val="14"/>
            <color indexed="10"/>
            <rFont val="MS P ゴシック"/>
            <family val="3"/>
            <charset val="128"/>
          </rPr>
          <t>証明書等の提出があっても、就職支援経費対象就職の要件を満たさない場合については、「未把握・その他」を選択し、備考欄に理由等記入してください。</t>
        </r>
      </text>
    </comment>
    <comment ref="AB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B38" authorId="0" shapeId="0">
      <text>
        <r>
          <rPr>
            <b/>
            <sz val="14"/>
            <color indexed="81"/>
            <rFont val="MS P ゴシック"/>
            <family val="3"/>
            <charset val="128"/>
          </rPr>
          <t xml:space="preserve">控除特例者は氏名・コード・備考欄に入力。
</t>
        </r>
      </text>
    </comment>
    <comment ref="AB39" authorId="0" shapeId="0">
      <text>
        <r>
          <rPr>
            <b/>
            <sz val="14"/>
            <color indexed="81"/>
            <rFont val="MS P ゴシック"/>
            <family val="3"/>
            <charset val="128"/>
          </rPr>
          <t>対象在職者は氏名・備考欄に入力。</t>
        </r>
      </text>
    </comment>
  </commentList>
</comments>
</file>

<file path=xl/comments2.xml><?xml version="1.0" encoding="utf-8"?>
<comments xmlns="http://schemas.openxmlformats.org/spreadsheetml/2006/main">
  <authors>
    <author>（産業人材対策課）富士原　美由紀</author>
  </authors>
  <commentList>
    <comment ref="D4" authorId="0" shapeId="0">
      <text>
        <r>
          <rPr>
            <b/>
            <sz val="14"/>
            <color indexed="81"/>
            <rFont val="MS P ゴシック"/>
            <family val="3"/>
            <charset val="128"/>
          </rPr>
          <t>水色の欄は、受託者が記入または選択してください。</t>
        </r>
      </text>
    </comment>
    <comment ref="D15" authorId="0" shapeId="0">
      <text>
        <r>
          <rPr>
            <b/>
            <sz val="14"/>
            <color indexed="81"/>
            <rFont val="MS P ゴシック"/>
            <family val="3"/>
            <charset val="128"/>
          </rPr>
          <t>提出締切日が土日祝にあたる場合は繰り上げ
日付が異なる場合は、計算式を調整するか
直接入力してください。</t>
        </r>
      </text>
    </comment>
    <comment ref="P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X16" authorId="0" shapeId="0">
      <text>
        <r>
          <rPr>
            <b/>
            <sz val="14"/>
            <color indexed="81"/>
            <rFont val="MS P ゴシック"/>
            <family val="3"/>
            <charset val="128"/>
          </rPr>
          <t>日々雇用の仕事及び1か月未満の雇用期間（「臨時・季節）、「パート」、「アルバイト」、「派遣」のうち雇用期間が1か月未満の就職を含む</t>
        </r>
      </text>
    </comment>
    <comment ref="G21" authorId="0" shapeId="0">
      <text>
        <r>
          <rPr>
            <b/>
            <sz val="14"/>
            <color indexed="81"/>
            <rFont val="MS P ゴシック"/>
            <family val="3"/>
            <charset val="128"/>
          </rPr>
          <t>「就職状況報告書」証明書等（写し）」または「雇用（勤務）等証明書」をもとにコード表よりあてはまる数字を選択してください。連絡がつかないなどの場合は「31　未回答、追跡不能（未把握）、その他」を選択してください。
※「臨時・季節」、「パート」、「アルバイト」、「派遣」のうち雇用期間が1か月未満の就職は「日雇（雇用期間1か月未満含む）」を選択してください。</t>
        </r>
      </text>
    </comment>
    <comment ref="I21" authorId="0" shapeId="0">
      <text>
        <r>
          <rPr>
            <b/>
            <sz val="14"/>
            <color indexed="81"/>
            <rFont val="MS P ゴシック"/>
            <family val="3"/>
            <charset val="128"/>
          </rPr>
          <t xml:space="preserve">内定の場合は、○を選択してください。
</t>
        </r>
      </text>
    </comment>
    <comment ref="K21" authorId="0" shapeId="0">
      <text>
        <r>
          <rPr>
            <b/>
            <sz val="14"/>
            <color indexed="81"/>
            <rFont val="MS P ゴシック"/>
            <family val="3"/>
            <charset val="128"/>
          </rPr>
          <t xml:space="preserve">コードを入力すると自動的に反映され、統計用の就職率に集計されます。
</t>
        </r>
      </text>
    </comment>
    <comment ref="Q21" authorId="0" shapeId="0">
      <text>
        <r>
          <rPr>
            <b/>
            <sz val="14"/>
            <color indexed="81"/>
            <rFont val="MS P ゴシック"/>
            <family val="3"/>
            <charset val="128"/>
          </rPr>
          <t>【就職状況報告書】
報告書回収率に反映されます。
自署</t>
        </r>
        <r>
          <rPr>
            <b/>
            <sz val="14"/>
            <color indexed="81"/>
            <rFont val="MS P ゴシック"/>
            <family val="3"/>
            <charset val="128"/>
          </rPr>
          <t>がないものは「×」を選択。</t>
        </r>
      </text>
    </comment>
    <comment ref="S21" authorId="0" shapeId="0">
      <text>
        <r>
          <rPr>
            <b/>
            <sz val="14"/>
            <color indexed="81"/>
            <rFont val="MS P ゴシック"/>
            <family val="3"/>
            <charset val="128"/>
          </rPr>
          <t>【証明書等】
必要な証明書等（写し）または「雇用（勤務）等証明書」が提出されている場合は、「○」を選択。※いずれも押印のあるもののみ有効。
提出されていない場合は、「×」を選択。※押印のないものは「×」</t>
        </r>
      </text>
    </comment>
    <comment ref="W21" authorId="0" shapeId="0">
      <text>
        <r>
          <rPr>
            <b/>
            <sz val="14"/>
            <color indexed="81"/>
            <rFont val="MS P ゴシック"/>
            <family val="3"/>
            <charset val="128"/>
          </rPr>
          <t xml:space="preserve">【就職の状況】
就職支援経費対象就職率に集計されます。
「就職状況報告書」及び証明書等（写し）または「雇用(勤務)等証明書」をもとにあてはまるものを選択してください。就職者のうち必要な証明書等（写し）または「雇用(勤務)等証明書」の添付がない場合は、「証明書類なし」を選択してください。※いずれも押印のあるもののみ有効。
</t>
        </r>
        <r>
          <rPr>
            <b/>
            <sz val="14"/>
            <color indexed="10"/>
            <rFont val="MS P ゴシック"/>
            <family val="3"/>
            <charset val="128"/>
          </rPr>
          <t>証明書等の提出があっても、就職支援経費対象就職の要件を満たさない場合については、「未把握・その他」を選択し、備考欄に理由等記入してください。</t>
        </r>
      </text>
    </comment>
    <comment ref="AB21" authorId="0" shapeId="0">
      <text>
        <r>
          <rPr>
            <b/>
            <sz val="14"/>
            <color indexed="81"/>
            <rFont val="MS P ゴシック"/>
            <family val="3"/>
            <charset val="128"/>
          </rPr>
          <t>【備考】
特記事項等がある場合、備考欄に記入してください。書類未提出で、電話メール等で確認できた状況を記入して差し支えありません</t>
        </r>
      </text>
    </comment>
    <comment ref="AB38" authorId="0" shapeId="0">
      <text>
        <r>
          <rPr>
            <b/>
            <sz val="14"/>
            <color indexed="81"/>
            <rFont val="MS P ゴシック"/>
            <family val="3"/>
            <charset val="128"/>
          </rPr>
          <t xml:space="preserve">控除特例者は氏名・コード・備考欄に入力。
</t>
        </r>
      </text>
    </comment>
    <comment ref="AB39" authorId="0" shapeId="0">
      <text>
        <r>
          <rPr>
            <b/>
            <sz val="14"/>
            <color indexed="81"/>
            <rFont val="MS P ゴシック"/>
            <family val="3"/>
            <charset val="128"/>
          </rPr>
          <t>対象在職者は氏名・備考欄に入力。</t>
        </r>
      </text>
    </comment>
    <comment ref="AB40" authorId="0" shapeId="0">
      <text>
        <r>
          <rPr>
            <b/>
            <sz val="14"/>
            <color indexed="81"/>
            <rFont val="MS P ゴシック"/>
            <family val="3"/>
            <charset val="128"/>
          </rPr>
          <t>就職状況照会を実施した場合、セルをオレンジ、アクセント６に着色し、備考欄に照会結果を記入する。
「対象就職該当有」「対象就職該当無」「不明」</t>
        </r>
      </text>
    </comment>
    <comment ref="K53" authorId="0" shapeId="0">
      <text>
        <r>
          <rPr>
            <b/>
            <sz val="14"/>
            <color indexed="81"/>
            <rFont val="MS P ゴシック"/>
            <family val="3"/>
            <charset val="128"/>
          </rPr>
          <t>「対象就職該当有」場合のみ直接入力。
「対象就職該当無」「不明」の場合は空欄のまま。</t>
        </r>
      </text>
    </comment>
  </commentList>
</comments>
</file>

<file path=xl/sharedStrings.xml><?xml version="1.0" encoding="utf-8"?>
<sst xmlns="http://schemas.openxmlformats.org/spreadsheetml/2006/main" count="743" uniqueCount="163">
  <si>
    <t>調査時期</t>
    <rPh sb="0" eb="2">
      <t>チョウサ</t>
    </rPh>
    <rPh sb="2" eb="4">
      <t>ジキ</t>
    </rPh>
    <phoneticPr fontId="2"/>
  </si>
  <si>
    <t>担当者</t>
    <rPh sb="0" eb="3">
      <t>タントウシャ</t>
    </rPh>
    <phoneticPr fontId="2"/>
  </si>
  <si>
    <t>氏　　名</t>
    <rPh sb="0" eb="1">
      <t>シ</t>
    </rPh>
    <rPh sb="3" eb="4">
      <t>メイ</t>
    </rPh>
    <phoneticPr fontId="2"/>
  </si>
  <si>
    <t>人</t>
    <rPh sb="0" eb="1">
      <t>ニン</t>
    </rPh>
    <phoneticPr fontId="2"/>
  </si>
  <si>
    <t>コード表</t>
    <rPh sb="3" eb="4">
      <t>ヒョウ</t>
    </rPh>
    <phoneticPr fontId="2"/>
  </si>
  <si>
    <t>訓練開始日</t>
    <rPh sb="0" eb="2">
      <t>クンレン</t>
    </rPh>
    <rPh sb="2" eb="5">
      <t>カイシビ</t>
    </rPh>
    <phoneticPr fontId="2"/>
  </si>
  <si>
    <t>就職者</t>
    <rPh sb="0" eb="3">
      <t>シュウショクシャ</t>
    </rPh>
    <phoneticPr fontId="2"/>
  </si>
  <si>
    <t>自営</t>
    <rPh sb="0" eb="2">
      <t>ジエイ</t>
    </rPh>
    <phoneticPr fontId="2"/>
  </si>
  <si>
    <t>中退就職者</t>
    <rPh sb="0" eb="2">
      <t>チュウタイ</t>
    </rPh>
    <rPh sb="2" eb="4">
      <t>シュウショク</t>
    </rPh>
    <rPh sb="4" eb="5">
      <t>シャ</t>
    </rPh>
    <phoneticPr fontId="2"/>
  </si>
  <si>
    <t>就職者</t>
    <rPh sb="0" eb="2">
      <t>シュウショク</t>
    </rPh>
    <rPh sb="2" eb="3">
      <t>シャ</t>
    </rPh>
    <phoneticPr fontId="2"/>
  </si>
  <si>
    <t>備考</t>
    <rPh sb="0" eb="2">
      <t>ビコウ</t>
    </rPh>
    <phoneticPr fontId="2"/>
  </si>
  <si>
    <t>コード</t>
    <phoneticPr fontId="2"/>
  </si>
  <si>
    <t>－</t>
    <phoneticPr fontId="2"/>
  </si>
  <si>
    <t>就職締め切り日</t>
    <rPh sb="0" eb="2">
      <t>シュウショク</t>
    </rPh>
    <rPh sb="2" eb="3">
      <t>シ</t>
    </rPh>
    <rPh sb="4" eb="5">
      <t>キ</t>
    </rPh>
    <rPh sb="6" eb="7">
      <t>ビ</t>
    </rPh>
    <phoneticPr fontId="2"/>
  </si>
  <si>
    <t>就職状況</t>
    <rPh sb="0" eb="2">
      <t>シュウショク</t>
    </rPh>
    <rPh sb="2" eb="4">
      <t>ジョウキョウ</t>
    </rPh>
    <phoneticPr fontId="2"/>
  </si>
  <si>
    <t>入所</t>
    <rPh sb="0" eb="2">
      <t>ニュウショ</t>
    </rPh>
    <phoneticPr fontId="2"/>
  </si>
  <si>
    <t>＝</t>
    <phoneticPr fontId="2"/>
  </si>
  <si>
    <t>％</t>
    <phoneticPr fontId="2"/>
  </si>
  <si>
    <t>修了者</t>
    <rPh sb="0" eb="2">
      <t>シュウリョウ</t>
    </rPh>
    <rPh sb="2" eb="3">
      <t>シャ</t>
    </rPh>
    <phoneticPr fontId="2"/>
  </si>
  <si>
    <t>人</t>
  </si>
  <si>
    <t>合計</t>
    <rPh sb="0" eb="2">
      <t>ゴウケイ</t>
    </rPh>
    <phoneticPr fontId="2"/>
  </si>
  <si>
    <t>【就職状況集計】</t>
    <rPh sb="1" eb="3">
      <t>シュウショク</t>
    </rPh>
    <rPh sb="3" eb="5">
      <t>ジョウキョウ</t>
    </rPh>
    <rPh sb="5" eb="7">
      <t>シュウケイ</t>
    </rPh>
    <phoneticPr fontId="2"/>
  </si>
  <si>
    <t>提出締め切り日</t>
    <rPh sb="0" eb="2">
      <t>テイシュツ</t>
    </rPh>
    <rPh sb="2" eb="3">
      <t>シ</t>
    </rPh>
    <rPh sb="4" eb="5">
      <t>キ</t>
    </rPh>
    <rPh sb="6" eb="7">
      <t>ビ</t>
    </rPh>
    <phoneticPr fontId="2"/>
  </si>
  <si>
    <t>入力上の注意点</t>
    <rPh sb="0" eb="2">
      <t>ニュウリョク</t>
    </rPh>
    <rPh sb="2" eb="3">
      <t>ジョウ</t>
    </rPh>
    <rPh sb="4" eb="7">
      <t>チュウイテン</t>
    </rPh>
    <phoneticPr fontId="2"/>
  </si>
  <si>
    <t>○</t>
  </si>
  <si>
    <t>【実績(統計用)】</t>
    <rPh sb="4" eb="7">
      <t>トウケイヨウ</t>
    </rPh>
    <phoneticPr fontId="2"/>
  </si>
  <si>
    <t>×</t>
  </si>
  <si>
    <t>中退時</t>
  </si>
  <si>
    <t>修了時</t>
  </si>
  <si>
    <t>就職率(統計用)</t>
    <rPh sb="0" eb="3">
      <t>シュウショクリツ</t>
    </rPh>
    <rPh sb="4" eb="7">
      <t>トウケイヨウ</t>
    </rPh>
    <phoneticPr fontId="2"/>
  </si>
  <si>
    <t>修了者②</t>
    <rPh sb="0" eb="2">
      <t>シュウリョウ</t>
    </rPh>
    <rPh sb="2" eb="3">
      <t>シャ</t>
    </rPh>
    <phoneticPr fontId="2"/>
  </si>
  <si>
    <t>①＋③</t>
    <phoneticPr fontId="2"/>
  </si>
  <si>
    <t>正社員</t>
    <rPh sb="0" eb="3">
      <t>セイシャイン</t>
    </rPh>
    <phoneticPr fontId="2"/>
  </si>
  <si>
    <t>派遣</t>
    <rPh sb="0" eb="2">
      <t>ハケン</t>
    </rPh>
    <phoneticPr fontId="2"/>
  </si>
  <si>
    <t>期間の定めなし</t>
    <rPh sb="0" eb="2">
      <t>キカン</t>
    </rPh>
    <rPh sb="3" eb="4">
      <t>サダ</t>
    </rPh>
    <phoneticPr fontId="2"/>
  </si>
  <si>
    <t>臨時・季節</t>
    <rPh sb="0" eb="2">
      <t>リンジ</t>
    </rPh>
    <rPh sb="3" eb="5">
      <t>キセツ</t>
    </rPh>
    <phoneticPr fontId="2"/>
  </si>
  <si>
    <t>証明書類なし</t>
  </si>
  <si>
    <t>未就職</t>
  </si>
  <si>
    <t>中退未就職</t>
  </si>
  <si>
    <t>報告書
回収率</t>
    <rPh sb="0" eb="3">
      <t>ホウコクショ</t>
    </rPh>
    <rPh sb="4" eb="7">
      <t>カイシュウリツ</t>
    </rPh>
    <phoneticPr fontId="2"/>
  </si>
  <si>
    <t>中退・派遣　 期間の定めなし</t>
    <rPh sb="3" eb="5">
      <t>ハケン</t>
    </rPh>
    <rPh sb="7" eb="9">
      <t>キカン</t>
    </rPh>
    <rPh sb="10" eb="11">
      <t>サダ</t>
    </rPh>
    <phoneticPr fontId="2"/>
  </si>
  <si>
    <t>中退・パート　 期間の定めなし</t>
    <rPh sb="8" eb="10">
      <t>キカン</t>
    </rPh>
    <rPh sb="11" eb="12">
      <t>サダ</t>
    </rPh>
    <phoneticPr fontId="2"/>
  </si>
  <si>
    <t>中退・アルバイト　 期間の定めなし</t>
    <rPh sb="10" eb="12">
      <t>キカン</t>
    </rPh>
    <rPh sb="13" eb="14">
      <t>サダ</t>
    </rPh>
    <phoneticPr fontId="2"/>
  </si>
  <si>
    <t>中退・契約社員　 期間の定めなし</t>
    <rPh sb="3" eb="5">
      <t>ケイヤク</t>
    </rPh>
    <rPh sb="5" eb="7">
      <t>シャイン</t>
    </rPh>
    <rPh sb="9" eb="11">
      <t>キカン</t>
    </rPh>
    <rPh sb="12" eb="13">
      <t>サダ</t>
    </rPh>
    <phoneticPr fontId="2"/>
  </si>
  <si>
    <t>中退・臨時季節　 期間の定めなし</t>
    <rPh sb="3" eb="5">
      <t>リンジ</t>
    </rPh>
    <rPh sb="5" eb="7">
      <t>キセツ</t>
    </rPh>
    <rPh sb="9" eb="11">
      <t>キカン</t>
    </rPh>
    <rPh sb="12" eb="13">
      <t>サダ</t>
    </rPh>
    <phoneticPr fontId="2"/>
  </si>
  <si>
    <t>中退・自営</t>
    <rPh sb="3" eb="5">
      <t>ジエイ</t>
    </rPh>
    <phoneticPr fontId="2"/>
  </si>
  <si>
    <t>中退・未就職</t>
    <rPh sb="3" eb="6">
      <t>ミシュウショク</t>
    </rPh>
    <phoneticPr fontId="2"/>
  </si>
  <si>
    <t>就職・派遣　 期間の定めなし</t>
    <rPh sb="0" eb="2">
      <t>シュウショク</t>
    </rPh>
    <rPh sb="3" eb="5">
      <t>ハケン</t>
    </rPh>
    <rPh sb="7" eb="9">
      <t>キカン</t>
    </rPh>
    <rPh sb="10" eb="11">
      <t>サダ</t>
    </rPh>
    <phoneticPr fontId="2"/>
  </si>
  <si>
    <t>就職・パート　 期間の定めなし</t>
    <rPh sb="0" eb="2">
      <t>シュウショク</t>
    </rPh>
    <rPh sb="8" eb="10">
      <t>キカン</t>
    </rPh>
    <rPh sb="11" eb="12">
      <t>サダ</t>
    </rPh>
    <phoneticPr fontId="2"/>
  </si>
  <si>
    <t>就職・アルバイト　 期間の定めなし</t>
    <rPh sb="0" eb="2">
      <t>シュウショク</t>
    </rPh>
    <rPh sb="10" eb="12">
      <t>キカン</t>
    </rPh>
    <rPh sb="13" eb="14">
      <t>サダ</t>
    </rPh>
    <phoneticPr fontId="2"/>
  </si>
  <si>
    <t>就職・契約社員　 期間の定めなし</t>
    <rPh sb="0" eb="2">
      <t>シュウショク</t>
    </rPh>
    <rPh sb="3" eb="5">
      <t>ケイヤク</t>
    </rPh>
    <rPh sb="5" eb="7">
      <t>シャイン</t>
    </rPh>
    <rPh sb="9" eb="11">
      <t>キカン</t>
    </rPh>
    <rPh sb="12" eb="13">
      <t>サダ</t>
    </rPh>
    <phoneticPr fontId="2"/>
  </si>
  <si>
    <t>就職・臨時季節　 期間の定めなし</t>
    <rPh sb="0" eb="2">
      <t>シュウショク</t>
    </rPh>
    <rPh sb="3" eb="5">
      <t>リンジ</t>
    </rPh>
    <rPh sb="5" eb="7">
      <t>キセツ</t>
    </rPh>
    <rPh sb="9" eb="11">
      <t>キカン</t>
    </rPh>
    <rPh sb="12" eb="13">
      <t>サダ</t>
    </rPh>
    <phoneticPr fontId="2"/>
  </si>
  <si>
    <t>就職・自営</t>
    <rPh sb="0" eb="2">
      <t>シュウショク</t>
    </rPh>
    <rPh sb="3" eb="5">
      <t>ジエイ</t>
    </rPh>
    <phoneticPr fontId="2"/>
  </si>
  <si>
    <t>未就職</t>
    <rPh sb="0" eb="3">
      <t>ミシュウショク</t>
    </rPh>
    <phoneticPr fontId="2"/>
  </si>
  <si>
    <t>パート</t>
    <phoneticPr fontId="2"/>
  </si>
  <si>
    <t>アルバイト</t>
    <phoneticPr fontId="2"/>
  </si>
  <si>
    <t>契約社員</t>
    <rPh sb="0" eb="4">
      <t>ケイヤクシャイン</t>
    </rPh>
    <phoneticPr fontId="2"/>
  </si>
  <si>
    <t>=</t>
    <phoneticPr fontId="2"/>
  </si>
  <si>
    <t>⇒</t>
    <phoneticPr fontId="2"/>
  </si>
  <si>
    <t>コースNo. 訓練科名</t>
    <phoneticPr fontId="2"/>
  </si>
  <si>
    <t>○○○○</t>
    <phoneticPr fontId="2"/>
  </si>
  <si>
    <t>※該当者がいる場合のみ直接入力すること</t>
    <rPh sb="1" eb="4">
      <t>ガイトウシャ</t>
    </rPh>
    <rPh sb="7" eb="9">
      <t>バアイ</t>
    </rPh>
    <rPh sb="11" eb="13">
      <t>チョクセツ</t>
    </rPh>
    <rPh sb="13" eb="15">
      <t>ニュウリョク</t>
    </rPh>
    <phoneticPr fontId="2"/>
  </si>
  <si>
    <t>３か月時点</t>
  </si>
  <si>
    <t>就職(４か月以上・週２０時間以上)</t>
  </si>
  <si>
    <t>就職(４か月未満)</t>
  </si>
  <si>
    <t>就職中退(４か月以上・週２０時間以上)</t>
  </si>
  <si>
    <t>中退・日雇（雇用期間1か月未満含む）</t>
    <rPh sb="3" eb="5">
      <t>ヒヤト</t>
    </rPh>
    <rPh sb="6" eb="8">
      <t>コヨウ</t>
    </rPh>
    <rPh sb="8" eb="10">
      <t>キカン</t>
    </rPh>
    <rPh sb="12" eb="13">
      <t>ゲツ</t>
    </rPh>
    <rPh sb="13" eb="15">
      <t>ミマン</t>
    </rPh>
    <rPh sb="15" eb="16">
      <t>フク</t>
    </rPh>
    <phoneticPr fontId="2"/>
  </si>
  <si>
    <t>日雇（雇用期間1か月未満含む）</t>
    <rPh sb="0" eb="2">
      <t>ヒヤト</t>
    </rPh>
    <phoneticPr fontId="2"/>
  </si>
  <si>
    <t>1か月後</t>
    <rPh sb="2" eb="4">
      <t>ゲツゴ</t>
    </rPh>
    <phoneticPr fontId="2"/>
  </si>
  <si>
    <t>（求めに応じて提出）</t>
    <rPh sb="1" eb="2">
      <t>モト</t>
    </rPh>
    <rPh sb="4" eb="5">
      <t>オウ</t>
    </rPh>
    <rPh sb="7" eb="9">
      <t>テイシュツ</t>
    </rPh>
    <phoneticPr fontId="2"/>
  </si>
  <si>
    <t>報告締切（訓練終了後１００日以内）</t>
    <rPh sb="0" eb="4">
      <t>ホウコクシメキリ</t>
    </rPh>
    <phoneticPr fontId="2"/>
  </si>
  <si>
    <t>報告締切（訓練終了後７日以内）</t>
    <rPh sb="0" eb="2">
      <t>ホウコク</t>
    </rPh>
    <rPh sb="2" eb="3">
      <t>シ</t>
    </rPh>
    <rPh sb="3" eb="4">
      <t>キ</t>
    </rPh>
    <phoneticPr fontId="2"/>
  </si>
  <si>
    <t>令和</t>
    <rPh sb="0" eb="2">
      <t>レイワ</t>
    </rPh>
    <phoneticPr fontId="2"/>
  </si>
  <si>
    <t>年度</t>
    <rPh sb="0" eb="2">
      <t>ネンド</t>
    </rPh>
    <phoneticPr fontId="2"/>
  </si>
  <si>
    <t>　　就　職　状　況　報　告　書　総　括　表</t>
    <rPh sb="2" eb="3">
      <t>シュウ</t>
    </rPh>
    <rPh sb="4" eb="5">
      <t>ショク</t>
    </rPh>
    <rPh sb="6" eb="7">
      <t>ジョウ</t>
    </rPh>
    <rPh sb="8" eb="9">
      <t>キョウ</t>
    </rPh>
    <rPh sb="10" eb="11">
      <t>ホウ</t>
    </rPh>
    <rPh sb="12" eb="13">
      <t>コク</t>
    </rPh>
    <rPh sb="14" eb="15">
      <t>ショ</t>
    </rPh>
    <rPh sb="16" eb="17">
      <t>ソウ</t>
    </rPh>
    <rPh sb="18" eb="19">
      <t>カツ</t>
    </rPh>
    <rPh sb="20" eb="21">
      <t>オモテ</t>
    </rPh>
    <phoneticPr fontId="2"/>
  </si>
  <si>
    <t>１か月後</t>
    <rPh sb="2" eb="4">
      <t>ゲツゴ</t>
    </rPh>
    <phoneticPr fontId="2"/>
  </si>
  <si>
    <t>就職（４か月以上・週２０時間未満）</t>
  </si>
  <si>
    <t>就職中退（４か月以上・週２０時間未満）</t>
  </si>
  <si>
    <t>就職中退(４か月未満)</t>
  </si>
  <si>
    <t>未把握・その他</t>
  </si>
  <si>
    <t>就職（自営）</t>
    <rPh sb="0" eb="2">
      <t>シュウショク</t>
    </rPh>
    <rPh sb="3" eb="5">
      <t>ジエイ</t>
    </rPh>
    <phoneticPr fontId="2"/>
  </si>
  <si>
    <t>就職の状況リスト</t>
    <rPh sb="0" eb="2">
      <t>シュウショク</t>
    </rPh>
    <rPh sb="3" eb="5">
      <t>ジョウキョウ</t>
    </rPh>
    <phoneticPr fontId="2"/>
  </si>
  <si>
    <t>就職(４か月以上・週２０時間以上)</t>
    <phoneticPr fontId="2"/>
  </si>
  <si>
    <t>就職中退（自営）</t>
    <rPh sb="0" eb="2">
      <t>シュウショク</t>
    </rPh>
    <rPh sb="2" eb="4">
      <t>チュウタイ</t>
    </rPh>
    <rPh sb="5" eb="7">
      <t>ジエイ</t>
    </rPh>
    <phoneticPr fontId="2"/>
  </si>
  <si>
    <t>就職中退(４か月以上・週２０時間以上)</t>
    <phoneticPr fontId="2"/>
  </si>
  <si>
    <t>※自営　法人設立届出書又は個人事業開廃届出書の写し添付なし</t>
    <rPh sb="1" eb="3">
      <t>ジエイ</t>
    </rPh>
    <phoneticPr fontId="2"/>
  </si>
  <si>
    <t>中退・正社員</t>
    <rPh sb="3" eb="6">
      <t>セイシャイン</t>
    </rPh>
    <phoneticPr fontId="2"/>
  </si>
  <si>
    <r>
      <t>就職・正社員</t>
    </r>
    <r>
      <rPr>
        <strike/>
        <sz val="14"/>
        <color indexed="10"/>
        <rFont val="ＭＳ Ｐゴシック"/>
        <family val="3"/>
        <charset val="128"/>
      </rPr>
      <t xml:space="preserve"> </t>
    </r>
    <rPh sb="0" eb="2">
      <t>シュウショク</t>
    </rPh>
    <rPh sb="3" eb="6">
      <t>セイシャイン</t>
    </rPh>
    <phoneticPr fontId="2"/>
  </si>
  <si>
    <t>中退・派遣　</t>
    <rPh sb="3" eb="5">
      <t>ハケン</t>
    </rPh>
    <phoneticPr fontId="2"/>
  </si>
  <si>
    <t>就職・派遣　</t>
    <rPh sb="0" eb="2">
      <t>シュウショク</t>
    </rPh>
    <rPh sb="3" eb="5">
      <t>ハケン</t>
    </rPh>
    <phoneticPr fontId="2"/>
  </si>
  <si>
    <r>
      <t>中退・パート　</t>
    </r>
    <r>
      <rPr>
        <strike/>
        <sz val="14"/>
        <color indexed="10"/>
        <rFont val="ＭＳ Ｐゴシック"/>
        <family val="3"/>
        <charset val="128"/>
      </rPr>
      <t xml:space="preserve"> </t>
    </r>
    <phoneticPr fontId="2"/>
  </si>
  <si>
    <t>就職・パート　</t>
    <rPh sb="0" eb="2">
      <t>シュウショク</t>
    </rPh>
    <phoneticPr fontId="2"/>
  </si>
  <si>
    <t>中退・アルバイト　</t>
    <phoneticPr fontId="2"/>
  </si>
  <si>
    <r>
      <t>就職・アルバイト</t>
    </r>
    <r>
      <rPr>
        <strike/>
        <sz val="14"/>
        <color indexed="10"/>
        <rFont val="ＭＳ Ｐゴシック"/>
        <family val="3"/>
        <charset val="128"/>
      </rPr>
      <t xml:space="preserve">　 </t>
    </r>
    <rPh sb="0" eb="2">
      <t>シュウショク</t>
    </rPh>
    <phoneticPr fontId="2"/>
  </si>
  <si>
    <t>中退・契約社員　</t>
    <rPh sb="3" eb="5">
      <t>ケイヤク</t>
    </rPh>
    <rPh sb="5" eb="7">
      <t>シャイン</t>
    </rPh>
    <phoneticPr fontId="2"/>
  </si>
  <si>
    <r>
      <t>就職・契約社員</t>
    </r>
    <r>
      <rPr>
        <strike/>
        <sz val="14"/>
        <color indexed="10"/>
        <rFont val="ＭＳ Ｐゴシック"/>
        <family val="3"/>
        <charset val="128"/>
      </rPr>
      <t>　</t>
    </r>
    <rPh sb="0" eb="2">
      <t>シュウショク</t>
    </rPh>
    <rPh sb="3" eb="5">
      <t>ケイヤク</t>
    </rPh>
    <rPh sb="5" eb="7">
      <t>シャイン</t>
    </rPh>
    <phoneticPr fontId="2"/>
  </si>
  <si>
    <r>
      <t>中退・臨時季節</t>
    </r>
    <r>
      <rPr>
        <strike/>
        <sz val="14"/>
        <color indexed="10"/>
        <rFont val="ＭＳ Ｐゴシック"/>
        <family val="3"/>
        <charset val="128"/>
      </rPr>
      <t>　</t>
    </r>
    <rPh sb="3" eb="5">
      <t>リンジ</t>
    </rPh>
    <rPh sb="5" eb="7">
      <t>キセツ</t>
    </rPh>
    <phoneticPr fontId="2"/>
  </si>
  <si>
    <t>就職・臨時季節　</t>
    <rPh sb="0" eb="2">
      <t>シュウショク</t>
    </rPh>
    <rPh sb="3" eb="5">
      <t>リンジ</t>
    </rPh>
    <rPh sb="5" eb="7">
      <t>キセツ</t>
    </rPh>
    <phoneticPr fontId="2"/>
  </si>
  <si>
    <t>就職・正社員</t>
    <rPh sb="0" eb="2">
      <t>シュウショク</t>
    </rPh>
    <rPh sb="3" eb="6">
      <t>セイシャイン</t>
    </rPh>
    <phoneticPr fontId="2"/>
  </si>
  <si>
    <t xml:space="preserve">就職・パート　 </t>
    <rPh sb="0" eb="2">
      <t>シュウショク</t>
    </rPh>
    <phoneticPr fontId="2"/>
  </si>
  <si>
    <r>
      <t>中退・アルバイト　</t>
    </r>
    <r>
      <rPr>
        <strike/>
        <sz val="14"/>
        <color indexed="10"/>
        <rFont val="ＭＳ Ｐゴシック"/>
        <family val="3"/>
        <charset val="128"/>
      </rPr>
      <t xml:space="preserve"> </t>
    </r>
    <phoneticPr fontId="2"/>
  </si>
  <si>
    <r>
      <t>就職・契約社員</t>
    </r>
    <r>
      <rPr>
        <strike/>
        <sz val="14"/>
        <color indexed="10"/>
        <rFont val="ＭＳ Ｐゴシック"/>
        <family val="3"/>
        <charset val="128"/>
      </rPr>
      <t xml:space="preserve">　 </t>
    </r>
    <rPh sb="0" eb="2">
      <t>シュウショク</t>
    </rPh>
    <rPh sb="3" eb="5">
      <t>ケイヤク</t>
    </rPh>
    <rPh sb="5" eb="7">
      <t>シャイン</t>
    </rPh>
    <phoneticPr fontId="2"/>
  </si>
  <si>
    <t xml:space="preserve">就職・臨時季節　 </t>
    <rPh sb="0" eb="2">
      <t>シュウショク</t>
    </rPh>
    <rPh sb="3" eb="5">
      <t>リンジ</t>
    </rPh>
    <rPh sb="5" eb="7">
      <t>キセツ</t>
    </rPh>
    <phoneticPr fontId="2"/>
  </si>
  <si>
    <t>就職（期間の定め不明）</t>
    <rPh sb="0" eb="2">
      <t>シュウショク</t>
    </rPh>
    <rPh sb="3" eb="5">
      <t>キカン</t>
    </rPh>
    <phoneticPr fontId="2"/>
  </si>
  <si>
    <t>就職中退（期間の定め不明）</t>
    <rPh sb="0" eb="2">
      <t>シュウショク</t>
    </rPh>
    <rPh sb="2" eb="4">
      <t>チュウタイ</t>
    </rPh>
    <rPh sb="5" eb="7">
      <t>キカン</t>
    </rPh>
    <phoneticPr fontId="2"/>
  </si>
  <si>
    <t>未回答、追跡不能（未把握）、その他</t>
    <rPh sb="0" eb="3">
      <t>ミカイトウ</t>
    </rPh>
    <rPh sb="16" eb="17">
      <t>タ</t>
    </rPh>
    <phoneticPr fontId="2"/>
  </si>
  <si>
    <t>未回答、追跡不能、その他</t>
    <rPh sb="0" eb="3">
      <t>ミカイトウ</t>
    </rPh>
    <rPh sb="4" eb="8">
      <t>ツイセキフノウ</t>
    </rPh>
    <rPh sb="11" eb="12">
      <t>タ</t>
    </rPh>
    <phoneticPr fontId="2"/>
  </si>
  <si>
    <t>あらかじめ設定されている計算式、選択項目が異なる場合は、直接入力して差し支えない。</t>
  </si>
  <si>
    <t>※「就職状況報告書」の内容については、電話にて確認</t>
    <rPh sb="2" eb="4">
      <t>シュウショク</t>
    </rPh>
    <rPh sb="4" eb="6">
      <t>ジョウキョウ</t>
    </rPh>
    <rPh sb="6" eb="9">
      <t>ホウコクショ</t>
    </rPh>
    <rPh sb="11" eb="13">
      <t>ナイヨウ</t>
    </rPh>
    <rPh sb="19" eb="21">
      <t>デンワ</t>
    </rPh>
    <rPh sb="23" eb="25">
      <t>カクニン</t>
    </rPh>
    <phoneticPr fontId="2"/>
  </si>
  <si>
    <t>対象在職者とは、直ちに転職を希望しないが将来的な転職を希望する在職者。（受講あっせん時にハローワークより情報提供された者）（当該者については、就職率の算定式の分母から控除する）。</t>
    <rPh sb="0" eb="2">
      <t>タイショウ</t>
    </rPh>
    <rPh sb="8" eb="9">
      <t>タダ</t>
    </rPh>
    <rPh sb="11" eb="13">
      <t>テンショク</t>
    </rPh>
    <rPh sb="14" eb="16">
      <t>キボウ</t>
    </rPh>
    <rPh sb="20" eb="23">
      <t>ショウライテキ</t>
    </rPh>
    <rPh sb="24" eb="26">
      <t>テンショク</t>
    </rPh>
    <rPh sb="27" eb="29">
      <t>キボウ</t>
    </rPh>
    <rPh sb="31" eb="34">
      <t>ザイショクシャ</t>
    </rPh>
    <rPh sb="36" eb="38">
      <t>ジュコウ</t>
    </rPh>
    <rPh sb="42" eb="43">
      <t>ジ</t>
    </rPh>
    <rPh sb="52" eb="54">
      <t>ジョウホウ</t>
    </rPh>
    <rPh sb="54" eb="56">
      <t>テイキョウ</t>
    </rPh>
    <rPh sb="59" eb="60">
      <t>モノ</t>
    </rPh>
    <phoneticPr fontId="2"/>
  </si>
  <si>
    <t>対象在職者</t>
    <rPh sb="0" eb="5">
      <t>タイショウザイショクシャ</t>
    </rPh>
    <phoneticPr fontId="2"/>
  </si>
  <si>
    <t>※対象在職者に該当する場合、氏名以外は空欄にし、備考欄にその旨記載すること。</t>
    <rPh sb="1" eb="3">
      <t>タイショウ</t>
    </rPh>
    <rPh sb="3" eb="6">
      <t>ザイショクシャ</t>
    </rPh>
    <phoneticPr fontId="2"/>
  </si>
  <si>
    <t>控除特例者</t>
    <rPh sb="0" eb="5">
      <t>コウジョトクレイシャ</t>
    </rPh>
    <phoneticPr fontId="2"/>
  </si>
  <si>
    <t>就職者＝（正社員＋派遣＋パート＋アルバイト+契約社員+臨時・季節＋その他の就職＋自営）</t>
    <rPh sb="9" eb="11">
      <t>ハケン</t>
    </rPh>
    <rPh sb="22" eb="26">
      <t>ケイヤクシャイン</t>
    </rPh>
    <phoneticPr fontId="2"/>
  </si>
  <si>
    <t>欄は、受注者が入力または選択すること。</t>
    <rPh sb="0" eb="1">
      <t>ラン</t>
    </rPh>
    <rPh sb="3" eb="6">
      <t>ジュチュウシャ</t>
    </rPh>
    <rPh sb="7" eb="9">
      <t>ニュウリョク</t>
    </rPh>
    <rPh sb="12" eb="14">
      <t>センタク</t>
    </rPh>
    <phoneticPr fontId="2"/>
  </si>
  <si>
    <t>※控除特例者に該当する場合、氏名コード以外は空欄にし、備考欄にその旨記載すること。</t>
    <phoneticPr fontId="2"/>
  </si>
  <si>
    <t>人</t>
    <rPh sb="0" eb="1">
      <t>ニン</t>
    </rPh>
    <phoneticPr fontId="2"/>
  </si>
  <si>
    <t>就職状況
報告書</t>
    <rPh sb="0" eb="2">
      <t>シュウショク</t>
    </rPh>
    <rPh sb="2" eb="4">
      <t>ジョウキョウ</t>
    </rPh>
    <rPh sb="5" eb="8">
      <t>ホウコクショ</t>
    </rPh>
    <phoneticPr fontId="2"/>
  </si>
  <si>
    <t>※計算式を確認すること</t>
    <rPh sb="1" eb="4">
      <t>ケイサンシキ</t>
    </rPh>
    <rPh sb="5" eb="7">
      <t>カクニン</t>
    </rPh>
    <phoneticPr fontId="2"/>
  </si>
  <si>
    <t>就職状況報告書総括表</t>
    <rPh sb="0" eb="4">
      <t>シュウショクジョウキョウ</t>
    </rPh>
    <rPh sb="4" eb="7">
      <t>ホウコクショ</t>
    </rPh>
    <rPh sb="7" eb="10">
      <t>ソウカツヒョウ</t>
    </rPh>
    <phoneticPr fontId="2"/>
  </si>
  <si>
    <r>
      <rPr>
        <sz val="14"/>
        <rFont val="ＭＳ Ｐゴシック"/>
        <family val="3"/>
        <charset val="128"/>
      </rPr>
      <t>必要な</t>
    </r>
    <r>
      <rPr>
        <sz val="14"/>
        <color theme="1"/>
        <rFont val="ＭＳ Ｐゴシック"/>
        <family val="3"/>
        <charset val="128"/>
      </rPr>
      <t>証明書等</t>
    </r>
    <rPh sb="0" eb="2">
      <t>ヒツヨウ</t>
    </rPh>
    <rPh sb="3" eb="6">
      <t>ショウメイショ</t>
    </rPh>
    <rPh sb="6" eb="7">
      <t>トウ</t>
    </rPh>
    <phoneticPr fontId="2"/>
  </si>
  <si>
    <t>内定記入欄</t>
    <rPh sb="0" eb="2">
      <t>ナイテイ</t>
    </rPh>
    <rPh sb="2" eb="4">
      <t>キニュウ</t>
    </rPh>
    <rPh sb="4" eb="5">
      <t>ラン</t>
    </rPh>
    <phoneticPr fontId="2"/>
  </si>
  <si>
    <t>「就職状況報告書」は自署があるもののみ有効。証明書等及び「雇用(勤務)等証明書」は押印があるもののみ有効。</t>
    <rPh sb="10" eb="12">
      <t>ジショ</t>
    </rPh>
    <rPh sb="19" eb="21">
      <t>ユウコウ</t>
    </rPh>
    <rPh sb="22" eb="26">
      <t>ショウメイショトウ</t>
    </rPh>
    <rPh sb="26" eb="27">
      <t>オヨ</t>
    </rPh>
    <rPh sb="41" eb="43">
      <t>オウイン</t>
    </rPh>
    <rPh sb="50" eb="52">
      <t>ユウコウ</t>
    </rPh>
    <phoneticPr fontId="2"/>
  </si>
  <si>
    <t>コード入力欄は、「就職状況報告書」、証明書等（写し）、または「雇用(勤務)等証明書」をもとに入力すること。</t>
    <rPh sb="3" eb="6">
      <t>ニュウリョクラン</t>
    </rPh>
    <rPh sb="18" eb="22">
      <t>ショウメイショトウ</t>
    </rPh>
    <rPh sb="23" eb="24">
      <t>ウツ</t>
    </rPh>
    <rPh sb="46" eb="48">
      <t>ニュウリョク</t>
    </rPh>
    <phoneticPr fontId="2"/>
  </si>
  <si>
    <t>就職者のうち必要な書類（押印のあるもののみ有効）の添付がない場合、「就職の状況
（就職支援費対象）」は「証明書類なし」を選択すること。</t>
    <rPh sb="0" eb="3">
      <t>シュウショクシャ</t>
    </rPh>
    <rPh sb="6" eb="8">
      <t>ヒツヨウ</t>
    </rPh>
    <rPh sb="9" eb="11">
      <t>ショルイ</t>
    </rPh>
    <rPh sb="12" eb="14">
      <t>オウイン</t>
    </rPh>
    <rPh sb="21" eb="23">
      <t>ユウコウ</t>
    </rPh>
    <rPh sb="25" eb="27">
      <t>テンプ</t>
    </rPh>
    <rPh sb="30" eb="32">
      <t>バアイ</t>
    </rPh>
    <rPh sb="52" eb="56">
      <t>ショウメイショルイ</t>
    </rPh>
    <rPh sb="60" eb="62">
      <t>センタク</t>
    </rPh>
    <phoneticPr fontId="2"/>
  </si>
  <si>
    <t>就職状況照会</t>
    <rPh sb="0" eb="4">
      <t>シュウショクジョウキョウ</t>
    </rPh>
    <rPh sb="4" eb="6">
      <t>ショウカイ</t>
    </rPh>
    <phoneticPr fontId="2"/>
  </si>
  <si>
    <t>※就職状況照会を実施した場合のみ選択</t>
    <rPh sb="1" eb="5">
      <t>シュウショクジョウキョウ</t>
    </rPh>
    <rPh sb="5" eb="7">
      <t>ショウカイ</t>
    </rPh>
    <rPh sb="8" eb="10">
      <t>ジッシ</t>
    </rPh>
    <rPh sb="12" eb="14">
      <t>バアイ</t>
    </rPh>
    <rPh sb="16" eb="18">
      <t>センタク</t>
    </rPh>
    <phoneticPr fontId="2"/>
  </si>
  <si>
    <t>※対象就職該当有</t>
    <rPh sb="1" eb="5">
      <t>タイショウシュウショク</t>
    </rPh>
    <rPh sb="5" eb="7">
      <t>ガイトウ</t>
    </rPh>
    <rPh sb="7" eb="8">
      <t>アリ</t>
    </rPh>
    <phoneticPr fontId="2"/>
  </si>
  <si>
    <t>報告締切（訓練終了後１３０日以内）</t>
    <rPh sb="0" eb="4">
      <t>ホウコクシメキリ</t>
    </rPh>
    <phoneticPr fontId="2"/>
  </si>
  <si>
    <t>※就職状況照会を実施し、「対象就職該当有」となった場合直接入力すること</t>
    <rPh sb="1" eb="5">
      <t>シュウショクジョウキョウ</t>
    </rPh>
    <rPh sb="5" eb="7">
      <t>ショウカイ</t>
    </rPh>
    <rPh sb="8" eb="10">
      <t>ジッシ</t>
    </rPh>
    <rPh sb="13" eb="17">
      <t>タイショウシュウショク</t>
    </rPh>
    <rPh sb="17" eb="19">
      <t>ガイトウ</t>
    </rPh>
    <rPh sb="19" eb="20">
      <t>アリ</t>
    </rPh>
    <rPh sb="25" eb="27">
      <t>バアイ</t>
    </rPh>
    <rPh sb="27" eb="29">
      <t>チョクセツ</t>
    </rPh>
    <rPh sb="29" eb="31">
      <t>ニュウリョク</t>
    </rPh>
    <phoneticPr fontId="2"/>
  </si>
  <si>
    <t>訓練実施施設名</t>
    <rPh sb="0" eb="4">
      <t>クンレンジッシ</t>
    </rPh>
    <rPh sb="4" eb="6">
      <t>シセツ</t>
    </rPh>
    <phoneticPr fontId="2"/>
  </si>
  <si>
    <t>就職状況照会実施</t>
  </si>
  <si>
    <t>人</t>
    <rPh sb="0" eb="1">
      <t>ニン</t>
    </rPh>
    <phoneticPr fontId="2"/>
  </si>
  <si>
    <t>※うち対象在職者</t>
    <phoneticPr fontId="2"/>
  </si>
  <si>
    <t>※うち控除特例者</t>
    <rPh sb="3" eb="8">
      <t>コウジョトクレイシャ</t>
    </rPh>
    <phoneticPr fontId="2"/>
  </si>
  <si>
    <t>中退・その他の就職</t>
    <rPh sb="5" eb="6">
      <t>タ</t>
    </rPh>
    <rPh sb="7" eb="9">
      <t>シュウショク</t>
    </rPh>
    <phoneticPr fontId="2"/>
  </si>
  <si>
    <t>就職・その他の就職</t>
    <rPh sb="0" eb="2">
      <t>シュウショク</t>
    </rPh>
    <rPh sb="5" eb="6">
      <t>タ</t>
    </rPh>
    <rPh sb="7" eb="9">
      <t>シュウショク</t>
    </rPh>
    <phoneticPr fontId="2"/>
  </si>
  <si>
    <t>その他の就職</t>
    <rPh sb="2" eb="3">
      <t>タ</t>
    </rPh>
    <rPh sb="4" eb="6">
      <t>シュウショク</t>
    </rPh>
    <phoneticPr fontId="2"/>
  </si>
  <si>
    <t>離‐１　○○科</t>
    <rPh sb="0" eb="1">
      <t>リ</t>
    </rPh>
    <rPh sb="6" eb="7">
      <t>カ</t>
    </rPh>
    <phoneticPr fontId="2"/>
  </si>
  <si>
    <t>①＋②-対象在職者・控除特例者</t>
    <rPh sb="10" eb="15">
      <t>コウジョトクレイシャ</t>
    </rPh>
    <phoneticPr fontId="2"/>
  </si>
  <si>
    <t>中退未就職
（日雇を含む）</t>
    <rPh sb="0" eb="2">
      <t>チュウタイ</t>
    </rPh>
    <rPh sb="2" eb="5">
      <t>ミシュウショク</t>
    </rPh>
    <rPh sb="7" eb="9">
      <t>ヒヤトイ</t>
    </rPh>
    <rPh sb="10" eb="11">
      <t>フク</t>
    </rPh>
    <phoneticPr fontId="2"/>
  </si>
  <si>
    <t>中退就職者
（日雇を除く）</t>
    <rPh sb="0" eb="2">
      <t>チュウタイ</t>
    </rPh>
    <rPh sb="2" eb="5">
      <t>シュウショクシャ</t>
    </rPh>
    <rPh sb="7" eb="9">
      <t>ヒヤトイ</t>
    </rPh>
    <rPh sb="10" eb="11">
      <t>ノゾ</t>
    </rPh>
    <phoneticPr fontId="2"/>
  </si>
  <si>
    <t>未就職・日雇</t>
    <rPh sb="0" eb="1">
      <t>ミ</t>
    </rPh>
    <rPh sb="1" eb="3">
      <t>シュウショク</t>
    </rPh>
    <rPh sb="4" eb="6">
      <t>ヒヤトイ</t>
    </rPh>
    <phoneticPr fontId="2"/>
  </si>
  <si>
    <t>中退就職者+就職者/訓練修了者+中退就職者-対象在職者・控除特例者</t>
    <rPh sb="16" eb="21">
      <t>チュウタイシュウショクシャ</t>
    </rPh>
    <rPh sb="22" eb="27">
      <t>タイショウザイショクシャ</t>
    </rPh>
    <rPh sb="28" eb="33">
      <t>コウジョトクレイシャ</t>
    </rPh>
    <phoneticPr fontId="2"/>
  </si>
  <si>
    <r>
      <t xml:space="preserve">日雇
</t>
    </r>
    <r>
      <rPr>
        <sz val="11"/>
        <rFont val="ＭＳ Ｐゴシック"/>
        <family val="3"/>
        <charset val="128"/>
      </rPr>
      <t>（雇用期間1か月未満含む）</t>
    </r>
    <rPh sb="0" eb="2">
      <t>ヒヤト</t>
    </rPh>
    <phoneticPr fontId="2"/>
  </si>
  <si>
    <t>控除特例者とは修了者において、死亡、失跡宣告又は収監のいずれかの事由に該当したことにより就職状況の報告を回収できなかった者。（当該者については、就職率の算定式の分母から控除する）。</t>
    <rPh sb="0" eb="2">
      <t>コウジョ</t>
    </rPh>
    <rPh sb="2" eb="4">
      <t>トクレイ</t>
    </rPh>
    <rPh sb="4" eb="5">
      <t>シャ</t>
    </rPh>
    <rPh sb="7" eb="10">
      <t>シュウリョウシャ</t>
    </rPh>
    <rPh sb="15" eb="17">
      <t>シボウ</t>
    </rPh>
    <rPh sb="18" eb="20">
      <t>シッセキ</t>
    </rPh>
    <rPh sb="20" eb="22">
      <t>センコク</t>
    </rPh>
    <rPh sb="22" eb="23">
      <t>マタ</t>
    </rPh>
    <rPh sb="24" eb="26">
      <t>シュウカン</t>
    </rPh>
    <rPh sb="32" eb="34">
      <t>ジユウ</t>
    </rPh>
    <rPh sb="35" eb="37">
      <t>ガイトウ</t>
    </rPh>
    <rPh sb="44" eb="46">
      <t>シュウショク</t>
    </rPh>
    <rPh sb="46" eb="48">
      <t>ジョウキョウ</t>
    </rPh>
    <rPh sb="49" eb="51">
      <t>ホウコク</t>
    </rPh>
    <rPh sb="52" eb="54">
      <t>カイシュウ</t>
    </rPh>
    <rPh sb="60" eb="61">
      <t>モノ</t>
    </rPh>
    <phoneticPr fontId="2"/>
  </si>
  <si>
    <r>
      <t>【就職状況照会を実施した場合】</t>
    </r>
    <r>
      <rPr>
        <sz val="11"/>
        <rFont val="ＭＳ Ｐゴシック"/>
        <family val="3"/>
        <charset val="128"/>
      </rPr>
      <t>※R6.4月開講訓練より適用</t>
    </r>
    <rPh sb="20" eb="21">
      <t>ガツ</t>
    </rPh>
    <rPh sb="21" eb="23">
      <t>カイコウ</t>
    </rPh>
    <rPh sb="23" eb="25">
      <t>クンレン</t>
    </rPh>
    <rPh sb="27" eb="29">
      <t>テキヨウ</t>
    </rPh>
    <phoneticPr fontId="2"/>
  </si>
  <si>
    <r>
      <t>就職・契約社員</t>
    </r>
    <r>
      <rPr>
        <strike/>
        <sz val="14"/>
        <rFont val="ＭＳ Ｐゴシック"/>
        <family val="3"/>
        <charset val="128"/>
      </rPr>
      <t xml:space="preserve">　 </t>
    </r>
    <rPh sb="0" eb="2">
      <t>シュウショク</t>
    </rPh>
    <rPh sb="3" eb="5">
      <t>ケイヤク</t>
    </rPh>
    <rPh sb="5" eb="7">
      <t>シャイン</t>
    </rPh>
    <phoneticPr fontId="2"/>
  </si>
  <si>
    <r>
      <t>中退・臨時季節</t>
    </r>
    <r>
      <rPr>
        <strike/>
        <sz val="14"/>
        <rFont val="ＭＳ Ｐゴシック"/>
        <family val="3"/>
        <charset val="128"/>
      </rPr>
      <t>　</t>
    </r>
    <rPh sb="3" eb="5">
      <t>リンジ</t>
    </rPh>
    <rPh sb="5" eb="7">
      <t>キセツ</t>
    </rPh>
    <phoneticPr fontId="2"/>
  </si>
  <si>
    <t>必要な証明書等</t>
    <rPh sb="0" eb="2">
      <t>ヒツヨウ</t>
    </rPh>
    <rPh sb="3" eb="6">
      <t>ショウメイショ</t>
    </rPh>
    <rPh sb="6" eb="7">
      <t>トウ</t>
    </rPh>
    <phoneticPr fontId="2"/>
  </si>
  <si>
    <t>報告書数(中退未就職を除く)</t>
    <rPh sb="5" eb="7">
      <t>チュウタイ</t>
    </rPh>
    <rPh sb="7" eb="10">
      <t>ミシュウショク</t>
    </rPh>
    <rPh sb="11" eb="12">
      <t>ノゾ</t>
    </rPh>
    <phoneticPr fontId="2"/>
  </si>
  <si>
    <t>中退就職者（日雇を含む）＋修了者-対象在職者・控除特例者</t>
    <rPh sb="6" eb="8">
      <t>ヒヤトイ</t>
    </rPh>
    <rPh sb="9" eb="10">
      <t>フク</t>
    </rPh>
    <rPh sb="23" eb="28">
      <t>コウジョトクレイシャ</t>
    </rPh>
    <phoneticPr fontId="2"/>
  </si>
  <si>
    <t>訓練終了日</t>
    <rPh sb="0" eb="2">
      <t>クンレン</t>
    </rPh>
    <rPh sb="2" eb="4">
      <t>シュウリョウ</t>
    </rPh>
    <rPh sb="4" eb="5">
      <t>ヒ</t>
    </rPh>
    <phoneticPr fontId="2"/>
  </si>
  <si>
    <t>訓練終了時</t>
    <rPh sb="0" eb="2">
      <t>クンレン</t>
    </rPh>
    <rPh sb="2" eb="4">
      <t>シュウリョウ</t>
    </rPh>
    <rPh sb="4" eb="5">
      <t>ジ</t>
    </rPh>
    <phoneticPr fontId="2"/>
  </si>
  <si>
    <t>訓練終了３か月後（応当日）</t>
    <rPh sb="2" eb="4">
      <t>シュウリョウ</t>
    </rPh>
    <phoneticPr fontId="2"/>
  </si>
  <si>
    <t>訓練終了後3か月後調査</t>
  </si>
  <si>
    <t>（R7-1）</t>
    <phoneticPr fontId="2"/>
  </si>
  <si>
    <t>【実績(就職支援経費用)】</t>
    <rPh sb="4" eb="6">
      <t>シュウショク</t>
    </rPh>
    <rPh sb="6" eb="8">
      <t>シエン</t>
    </rPh>
    <rPh sb="8" eb="10">
      <t>ケイヒ</t>
    </rPh>
    <rPh sb="9" eb="11">
      <t>ヒヨウ</t>
    </rPh>
    <phoneticPr fontId="2"/>
  </si>
  <si>
    <t>中退就職者(就職支援経費対象)①</t>
    <rPh sb="0" eb="2">
      <t>チュウタイ</t>
    </rPh>
    <rPh sb="2" eb="5">
      <t>シュウショクシャ</t>
    </rPh>
    <rPh sb="6" eb="8">
      <t>シュウショク</t>
    </rPh>
    <rPh sb="8" eb="10">
      <t>シエン</t>
    </rPh>
    <rPh sb="10" eb="12">
      <t>ケイヒ</t>
    </rPh>
    <rPh sb="11" eb="12">
      <t>ヒ</t>
    </rPh>
    <rPh sb="12" eb="14">
      <t>タイショウ</t>
    </rPh>
    <phoneticPr fontId="2"/>
  </si>
  <si>
    <t>※DSコース、eラーニングコースは就職支援経費の対象外</t>
    <rPh sb="17" eb="19">
      <t>シュウショク</t>
    </rPh>
    <rPh sb="19" eb="21">
      <t>シエン</t>
    </rPh>
    <rPh sb="21" eb="23">
      <t>ケイヒ</t>
    </rPh>
    <rPh sb="24" eb="27">
      <t>タイショウガイ</t>
    </rPh>
    <phoneticPr fontId="2"/>
  </si>
  <si>
    <t>就職率(就職支援経費対象用)</t>
    <rPh sb="0" eb="3">
      <t>シュウショクリツ</t>
    </rPh>
    <rPh sb="4" eb="6">
      <t>シュウショク</t>
    </rPh>
    <rPh sb="6" eb="8">
      <t>シエン</t>
    </rPh>
    <rPh sb="8" eb="10">
      <t>ケイヒ</t>
    </rPh>
    <rPh sb="9" eb="10">
      <t>ヒ</t>
    </rPh>
    <rPh sb="10" eb="12">
      <t>タイショウ</t>
    </rPh>
    <rPh sb="12" eb="13">
      <t>ヨウ</t>
    </rPh>
    <phoneticPr fontId="2"/>
  </si>
  <si>
    <t>修了者のうち就職者(就職支援経費対象)③</t>
    <rPh sb="0" eb="3">
      <t>シュウリョウシャ</t>
    </rPh>
    <rPh sb="6" eb="9">
      <t>シュウショクシャ</t>
    </rPh>
    <rPh sb="10" eb="12">
      <t>シュウショク</t>
    </rPh>
    <rPh sb="12" eb="14">
      <t>シエン</t>
    </rPh>
    <rPh sb="14" eb="16">
      <t>ケイヒ</t>
    </rPh>
    <rPh sb="15" eb="16">
      <t>ヒ</t>
    </rPh>
    <rPh sb="16" eb="18">
      <t>タイショウ</t>
    </rPh>
    <phoneticPr fontId="2"/>
  </si>
  <si>
    <t>就職の状況
（就職支援経費対象）</t>
    <rPh sb="0" eb="2">
      <t>シュウショク</t>
    </rPh>
    <rPh sb="3" eb="5">
      <t>ジョウキョウ</t>
    </rPh>
    <rPh sb="7" eb="9">
      <t>シュウショク</t>
    </rPh>
    <rPh sb="9" eb="11">
      <t>シエン</t>
    </rPh>
    <rPh sb="11" eb="13">
      <t>ケイヒ</t>
    </rPh>
    <rPh sb="13" eb="15">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</si>
</sst>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_ "/>
    <numFmt numFmtId="178" formatCode="0.0&quot; ％&quot;"/>
    <numFmt numFmtId="179" formatCode="0.0_);[Red]\(0.0\)"/>
  </numFmts>
  <fonts count="34">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4"/>
      <name val="ＭＳ Ｐゴシック"/>
      <family val="3"/>
      <charset val="128"/>
    </font>
    <font>
      <sz val="12"/>
      <name val="ＭＳ Ｐゴシック"/>
      <family val="3"/>
      <charset val="128"/>
    </font>
    <font>
      <sz val="22"/>
      <name val="ＭＳ Ｐゴシック"/>
      <family val="3"/>
      <charset val="128"/>
    </font>
    <font>
      <sz val="16"/>
      <name val="ＭＳ Ｐゴシック"/>
      <family val="3"/>
      <charset val="128"/>
    </font>
    <font>
      <sz val="10"/>
      <name val="ＭＳ Ｐゴシック"/>
      <family val="3"/>
      <charset val="128"/>
    </font>
    <font>
      <b/>
      <sz val="14"/>
      <name val="ＭＳ Ｐゴシック"/>
      <family val="3"/>
      <charset val="128"/>
    </font>
    <font>
      <b/>
      <sz val="11"/>
      <name val="ＭＳ Ｐゴシック"/>
      <family val="3"/>
      <charset val="128"/>
    </font>
    <font>
      <b/>
      <sz val="24"/>
      <name val="ＭＳ Ｐゴシック"/>
      <family val="3"/>
      <charset val="128"/>
    </font>
    <font>
      <b/>
      <sz val="14"/>
      <color indexed="81"/>
      <name val="MS P ゴシック"/>
      <family val="3"/>
      <charset val="128"/>
    </font>
    <font>
      <b/>
      <sz val="20"/>
      <name val="ＭＳ Ｐゴシック"/>
      <family val="3"/>
      <charset val="128"/>
    </font>
    <font>
      <strike/>
      <sz val="12"/>
      <name val="ＭＳ Ｐゴシック"/>
      <family val="3"/>
      <charset val="128"/>
    </font>
    <font>
      <strike/>
      <sz val="14"/>
      <color indexed="10"/>
      <name val="ＭＳ Ｐゴシック"/>
      <family val="3"/>
      <charset val="128"/>
    </font>
    <font>
      <b/>
      <sz val="16"/>
      <name val="ＭＳ Ｐゴシック"/>
      <family val="3"/>
      <charset val="128"/>
    </font>
    <font>
      <b/>
      <sz val="10"/>
      <name val="ＭＳ Ｐゴシック"/>
      <family val="3"/>
      <charset val="128"/>
    </font>
    <font>
      <sz val="7"/>
      <name val="ＭＳ Ｐゴシック"/>
      <family val="3"/>
      <charset val="128"/>
    </font>
    <font>
      <strike/>
      <sz val="11"/>
      <name val="ＭＳ Ｐゴシック"/>
      <family val="3"/>
      <charset val="128"/>
    </font>
    <font>
      <b/>
      <sz val="11"/>
      <color rgb="FFFF0000"/>
      <name val="ＭＳ Ｐゴシック"/>
      <family val="3"/>
      <charset val="128"/>
    </font>
    <font>
      <sz val="11"/>
      <color rgb="FFFF0000"/>
      <name val="ＭＳ Ｐゴシック"/>
      <family val="3"/>
      <charset val="128"/>
    </font>
    <font>
      <sz val="14"/>
      <color rgb="FFFF0000"/>
      <name val="ＭＳ Ｐゴシック"/>
      <family val="3"/>
      <charset val="128"/>
    </font>
    <font>
      <b/>
      <sz val="16"/>
      <color rgb="FFFF0000"/>
      <name val="ＭＳ Ｐゴシック"/>
      <family val="3"/>
      <charset val="128"/>
    </font>
    <font>
      <sz val="16"/>
      <color rgb="FFFF0000"/>
      <name val="ＭＳ Ｐゴシック"/>
      <family val="3"/>
      <charset val="128"/>
    </font>
    <font>
      <strike/>
      <sz val="11"/>
      <color rgb="FFFF0000"/>
      <name val="ＭＳ Ｐゴシック"/>
      <family val="3"/>
      <charset val="128"/>
    </font>
    <font>
      <strike/>
      <sz val="16"/>
      <color rgb="FFFF0000"/>
      <name val="ＭＳ Ｐゴシック"/>
      <family val="3"/>
      <charset val="128"/>
    </font>
    <font>
      <b/>
      <strike/>
      <sz val="10"/>
      <color rgb="FFFF0000"/>
      <name val="ＭＳ Ｐゴシック"/>
      <family val="3"/>
      <charset val="128"/>
    </font>
    <font>
      <sz val="14"/>
      <color theme="1"/>
      <name val="ＭＳ Ｐゴシック"/>
      <family val="3"/>
      <charset val="128"/>
    </font>
    <font>
      <strike/>
      <sz val="16"/>
      <name val="ＭＳ Ｐゴシック"/>
      <family val="3"/>
      <charset val="128"/>
    </font>
    <font>
      <sz val="12"/>
      <color rgb="FFFF0000"/>
      <name val="ＭＳ Ｐゴシック"/>
      <family val="3"/>
      <charset val="128"/>
    </font>
    <font>
      <strike/>
      <sz val="10"/>
      <name val="ＭＳ Ｐゴシック"/>
      <family val="3"/>
      <charset val="128"/>
    </font>
    <font>
      <strike/>
      <sz val="14"/>
      <name val="ＭＳ Ｐゴシック"/>
      <family val="3"/>
      <charset val="128"/>
    </font>
    <font>
      <b/>
      <sz val="14"/>
      <color indexed="10"/>
      <name val="MS P ゴシック"/>
      <family val="3"/>
      <charset val="128"/>
    </font>
  </fonts>
  <fills count="12">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DE9D9"/>
        <bgColor indexed="64"/>
      </patternFill>
    </fill>
    <fill>
      <patternFill patternType="solid">
        <fgColor rgb="FFFFC00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407">
    <xf numFmtId="0" fontId="0" fillId="0" borderId="0" xfId="0">
      <alignment vertical="center"/>
    </xf>
    <xf numFmtId="0" fontId="3" fillId="0" borderId="0" xfId="0" applyFont="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5" fillId="0" borderId="0" xfId="0" applyFont="1">
      <alignment vertical="center"/>
    </xf>
    <xf numFmtId="0" fontId="4" fillId="0" borderId="2" xfId="0" applyFont="1" applyBorder="1" applyAlignment="1">
      <alignment horizontal="left" vertical="center"/>
    </xf>
    <xf numFmtId="0" fontId="4" fillId="0" borderId="1" xfId="0" applyFont="1" applyBorder="1" applyAlignment="1">
      <alignment horizontal="right" vertical="center"/>
    </xf>
    <xf numFmtId="0" fontId="4" fillId="0" borderId="0" xfId="0" applyFont="1">
      <alignment vertical="center"/>
    </xf>
    <xf numFmtId="0" fontId="6" fillId="0" borderId="0" xfId="0" applyFont="1">
      <alignment vertical="center"/>
    </xf>
    <xf numFmtId="0" fontId="0" fillId="0" borderId="0" xfId="0" applyFill="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Fill="1" applyBorder="1" applyAlignment="1">
      <alignment horizontal="center" vertical="center"/>
    </xf>
    <xf numFmtId="0" fontId="7" fillId="0" borderId="0" xfId="0" applyFont="1">
      <alignment vertical="center"/>
    </xf>
    <xf numFmtId="0" fontId="4" fillId="0" borderId="2" xfId="0" applyFont="1" applyFill="1" applyBorder="1" applyAlignment="1">
      <alignment vertical="center"/>
    </xf>
    <xf numFmtId="58" fontId="4" fillId="0" borderId="2" xfId="0" applyNumberFormat="1" applyFont="1" applyFill="1" applyBorder="1" applyAlignment="1">
      <alignment vertical="center"/>
    </xf>
    <xf numFmtId="0" fontId="3" fillId="0" borderId="0" xfId="0" applyFont="1" applyFill="1" applyBorder="1" applyAlignment="1">
      <alignment horizontal="center" vertical="center"/>
    </xf>
    <xf numFmtId="58" fontId="4" fillId="0" borderId="1" xfId="0" applyNumberFormat="1" applyFont="1" applyFill="1" applyBorder="1" applyAlignment="1">
      <alignment vertical="center"/>
    </xf>
    <xf numFmtId="0" fontId="4" fillId="0" borderId="0" xfId="0" applyFont="1" applyBorder="1" applyAlignment="1">
      <alignment horizontal="center" vertical="center"/>
    </xf>
    <xf numFmtId="0" fontId="4" fillId="0" borderId="4" xfId="0" applyFont="1" applyFill="1" applyBorder="1" applyAlignment="1">
      <alignment vertical="center"/>
    </xf>
    <xf numFmtId="0" fontId="5" fillId="0" borderId="0" xfId="0" applyFont="1" applyBorder="1" applyAlignment="1">
      <alignment horizontal="center" vertical="center"/>
    </xf>
    <xf numFmtId="0" fontId="5" fillId="0" borderId="4" xfId="0" applyFont="1" applyBorder="1" applyAlignment="1">
      <alignment horizontal="left" vertical="center"/>
    </xf>
    <xf numFmtId="0" fontId="7" fillId="0" borderId="5" xfId="0" applyFont="1" applyBorder="1">
      <alignment vertical="center"/>
    </xf>
    <xf numFmtId="0" fontId="0" fillId="0" borderId="0" xfId="0" applyAlignment="1">
      <alignment vertical="center"/>
    </xf>
    <xf numFmtId="0" fontId="5" fillId="0" borderId="0" xfId="0"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horizontal="left" vertical="center"/>
    </xf>
    <xf numFmtId="176"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0" fillId="0" borderId="0" xfId="0" applyFont="1" applyFill="1" applyBorder="1" applyAlignment="1">
      <alignment horizontal="left" vertical="center" shrinkToFit="1"/>
    </xf>
    <xf numFmtId="0" fontId="0" fillId="0" borderId="0" xfId="0" applyFill="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right" vertical="center"/>
    </xf>
    <xf numFmtId="0" fontId="5" fillId="4" borderId="5" xfId="0" applyFont="1" applyFill="1" applyBorder="1">
      <alignment vertical="center"/>
    </xf>
    <xf numFmtId="0" fontId="20" fillId="0" borderId="0" xfId="0" applyFont="1">
      <alignment vertical="center"/>
    </xf>
    <xf numFmtId="0" fontId="21" fillId="0" borderId="0" xfId="0" applyFont="1">
      <alignment vertical="center"/>
    </xf>
    <xf numFmtId="0" fontId="0" fillId="0" borderId="0" xfId="0" applyFont="1">
      <alignment vertical="center"/>
    </xf>
    <xf numFmtId="0" fontId="0" fillId="0" borderId="0" xfId="0" applyAlignment="1"/>
    <xf numFmtId="0" fontId="9" fillId="0" borderId="0" xfId="0" applyFont="1">
      <alignment vertical="center"/>
    </xf>
    <xf numFmtId="0" fontId="3" fillId="0" borderId="7" xfId="0" applyFont="1" applyBorder="1" applyAlignment="1">
      <alignment horizontal="center" vertical="center"/>
    </xf>
    <xf numFmtId="0" fontId="5" fillId="0" borderId="0" xfId="0" applyFont="1" applyAlignment="1">
      <alignment vertical="top"/>
    </xf>
    <xf numFmtId="0" fontId="0" fillId="0" borderId="0" xfId="0" applyFont="1" applyBorder="1" applyAlignment="1">
      <alignment horizontal="center" vertical="center"/>
    </xf>
    <xf numFmtId="0" fontId="21" fillId="0" borderId="0" xfId="0" applyFont="1" applyBorder="1" applyAlignment="1">
      <alignment horizontal="center" vertical="top"/>
    </xf>
    <xf numFmtId="0" fontId="0" fillId="0" borderId="0" xfId="0" applyBorder="1">
      <alignment vertical="center"/>
    </xf>
    <xf numFmtId="0" fontId="0" fillId="0" borderId="0" xfId="0" applyFont="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4" fillId="0" borderId="2" xfId="0" applyFont="1" applyBorder="1" applyAlignment="1">
      <alignment horizontal="right" vertical="center"/>
    </xf>
    <xf numFmtId="0" fontId="0" fillId="0" borderId="0" xfId="0" applyBorder="1" applyAlignment="1"/>
    <xf numFmtId="176" fontId="22" fillId="0" borderId="0" xfId="0" applyNumberFormat="1" applyFont="1" applyBorder="1" applyAlignment="1">
      <alignment horizontal="center" vertical="center"/>
    </xf>
    <xf numFmtId="0" fontId="4" fillId="0" borderId="4" xfId="0" applyFont="1" applyFill="1" applyBorder="1" applyAlignment="1">
      <alignment horizontal="right" vertical="center"/>
    </xf>
    <xf numFmtId="0" fontId="0" fillId="0" borderId="7" xfId="0" applyFont="1" applyBorder="1" applyAlignment="1">
      <alignment vertical="center"/>
    </xf>
    <xf numFmtId="0" fontId="20" fillId="0" borderId="0" xfId="0" applyFont="1" applyAlignment="1">
      <alignment vertical="center"/>
    </xf>
    <xf numFmtId="0" fontId="21" fillId="0" borderId="7" xfId="0" applyFont="1" applyBorder="1" applyAlignment="1">
      <alignment vertical="center"/>
    </xf>
    <xf numFmtId="0" fontId="4" fillId="0" borderId="0" xfId="0" applyFont="1" applyBorder="1" applyAlignment="1">
      <alignment horizontal="left" vertical="center"/>
    </xf>
    <xf numFmtId="58" fontId="4" fillId="0" borderId="0" xfId="0" applyNumberFormat="1" applyFont="1" applyFill="1" applyBorder="1" applyAlignment="1">
      <alignment vertical="center"/>
    </xf>
    <xf numFmtId="0" fontId="4" fillId="0" borderId="1" xfId="0" applyFont="1" applyBorder="1" applyAlignment="1">
      <alignment horizontal="left" vertical="center" shrinkToFit="1"/>
    </xf>
    <xf numFmtId="0" fontId="4" fillId="0" borderId="1" xfId="0" applyFont="1" applyFill="1" applyBorder="1" applyAlignment="1">
      <alignment horizontal="left" vertical="center"/>
    </xf>
    <xf numFmtId="0" fontId="23" fillId="0" borderId="0" xfId="0" applyFont="1">
      <alignment vertical="center"/>
    </xf>
    <xf numFmtId="0" fontId="4" fillId="0" borderId="9" xfId="0" applyFont="1" applyBorder="1" applyAlignment="1">
      <alignment horizontal="left" vertical="center"/>
    </xf>
    <xf numFmtId="0" fontId="4" fillId="0" borderId="9" xfId="0" applyFont="1" applyFill="1" applyBorder="1" applyAlignment="1">
      <alignment horizontal="left" vertical="center"/>
    </xf>
    <xf numFmtId="58" fontId="4" fillId="0" borderId="9" xfId="0" applyNumberFormat="1" applyFont="1" applyFill="1" applyBorder="1" applyAlignment="1">
      <alignment vertical="center"/>
    </xf>
    <xf numFmtId="0" fontId="4" fillId="0" borderId="10" xfId="0" applyFont="1" applyBorder="1" applyAlignment="1">
      <alignment horizontal="left" vertical="center"/>
    </xf>
    <xf numFmtId="58" fontId="4" fillId="0" borderId="10" xfId="0" applyNumberFormat="1" applyFont="1" applyFill="1" applyBorder="1" applyAlignment="1">
      <alignment vertical="center"/>
    </xf>
    <xf numFmtId="0" fontId="5" fillId="0" borderId="1" xfId="0" applyFont="1" applyBorder="1" applyAlignment="1">
      <alignment vertical="center"/>
    </xf>
    <xf numFmtId="0" fontId="11" fillId="0" borderId="0" xfId="0" applyFont="1" applyAlignment="1">
      <alignment horizontal="centerContinuous" vertical="center"/>
    </xf>
    <xf numFmtId="0" fontId="11" fillId="0" borderId="0" xfId="0" applyFont="1" applyAlignment="1">
      <alignment horizontal="left" vertical="center"/>
    </xf>
    <xf numFmtId="0" fontId="11" fillId="0" borderId="0" xfId="0" applyFont="1" applyAlignment="1">
      <alignment vertical="center"/>
    </xf>
    <xf numFmtId="0" fontId="11" fillId="4" borderId="0" xfId="0" applyFont="1" applyFill="1" applyAlignment="1">
      <alignment horizontal="center" vertical="center"/>
    </xf>
    <xf numFmtId="0" fontId="4" fillId="0" borderId="9" xfId="0" applyFont="1" applyBorder="1" applyAlignment="1">
      <alignment vertical="center"/>
    </xf>
    <xf numFmtId="0" fontId="5" fillId="0" borderId="0" xfId="0" applyFont="1" applyFill="1" applyBorder="1">
      <alignment vertical="center"/>
    </xf>
    <xf numFmtId="0" fontId="4" fillId="5" borderId="5" xfId="0" applyFont="1" applyFill="1" applyBorder="1">
      <alignment vertical="center"/>
    </xf>
    <xf numFmtId="0" fontId="4" fillId="5" borderId="11" xfId="0" applyFont="1" applyFill="1" applyBorder="1" applyAlignment="1">
      <alignment vertical="center"/>
    </xf>
    <xf numFmtId="0" fontId="4" fillId="5" borderId="2" xfId="0" applyFont="1" applyFill="1" applyBorder="1" applyAlignment="1">
      <alignment vertical="center"/>
    </xf>
    <xf numFmtId="0" fontId="4" fillId="5" borderId="2" xfId="0" applyFont="1" applyFill="1" applyBorder="1" applyAlignment="1">
      <alignment horizontal="left" vertical="center"/>
    </xf>
    <xf numFmtId="0" fontId="4" fillId="5" borderId="4" xfId="0" applyFont="1" applyFill="1" applyBorder="1" applyAlignment="1">
      <alignment horizontal="left" vertical="center"/>
    </xf>
    <xf numFmtId="0" fontId="4" fillId="5" borderId="2" xfId="0" applyFont="1" applyFill="1" applyBorder="1">
      <alignment vertical="center"/>
    </xf>
    <xf numFmtId="0" fontId="4" fillId="5" borderId="4" xfId="0" applyFont="1" applyFill="1" applyBorder="1" applyAlignment="1">
      <alignment vertical="center"/>
    </xf>
    <xf numFmtId="0" fontId="4" fillId="5" borderId="4" xfId="0" applyFont="1" applyFill="1" applyBorder="1">
      <alignment vertical="center"/>
    </xf>
    <xf numFmtId="0" fontId="0" fillId="0" borderId="0" xfId="0" applyFont="1" applyAlignment="1">
      <alignment horizontal="left" vertical="center"/>
    </xf>
    <xf numFmtId="0" fontId="4" fillId="5" borderId="2" xfId="0" applyFont="1" applyFill="1" applyBorder="1" applyAlignment="1">
      <alignment horizontal="right" vertical="center"/>
    </xf>
    <xf numFmtId="0" fontId="4" fillId="5" borderId="11" xfId="0" applyFont="1" applyFill="1" applyBorder="1" applyAlignment="1">
      <alignment horizontal="right" vertical="center"/>
    </xf>
    <xf numFmtId="0" fontId="4" fillId="5" borderId="11" xfId="0" applyFont="1" applyFill="1" applyBorder="1">
      <alignment vertical="center"/>
    </xf>
    <xf numFmtId="0" fontId="4" fillId="6" borderId="5" xfId="0" applyFont="1" applyFill="1" applyBorder="1">
      <alignment vertical="center"/>
    </xf>
    <xf numFmtId="0" fontId="4" fillId="6" borderId="2" xfId="0" applyFont="1" applyFill="1" applyBorder="1" applyAlignment="1">
      <alignment horizontal="right" vertical="center"/>
    </xf>
    <xf numFmtId="0" fontId="4" fillId="6" borderId="11" xfId="0" applyFont="1" applyFill="1" applyBorder="1" applyAlignment="1">
      <alignment horizontal="right" vertical="center"/>
    </xf>
    <xf numFmtId="0" fontId="4" fillId="6" borderId="11" xfId="0" applyFont="1" applyFill="1" applyBorder="1">
      <alignment vertical="center"/>
    </xf>
    <xf numFmtId="0" fontId="14" fillId="0" borderId="0" xfId="0" applyFont="1">
      <alignment vertical="center"/>
    </xf>
    <xf numFmtId="0" fontId="7" fillId="0" borderId="0" xfId="0" applyFont="1" applyFill="1">
      <alignment vertical="center"/>
    </xf>
    <xf numFmtId="0" fontId="7" fillId="0" borderId="0" xfId="0" applyFont="1" applyBorder="1" applyAlignment="1"/>
    <xf numFmtId="0" fontId="7" fillId="0" borderId="0" xfId="0" applyFont="1" applyBorder="1" applyAlignment="1">
      <alignment horizontal="center" vertical="center"/>
    </xf>
    <xf numFmtId="0" fontId="7" fillId="0" borderId="0" xfId="0" applyFont="1" applyBorder="1" applyAlignment="1">
      <alignment vertical="center"/>
    </xf>
    <xf numFmtId="0" fontId="24" fillId="0" borderId="0" xfId="0" applyFont="1" applyBorder="1" applyAlignment="1">
      <alignment horizontal="center" vertical="top"/>
    </xf>
    <xf numFmtId="0" fontId="7" fillId="0" borderId="0" xfId="0" applyFont="1" applyBorder="1">
      <alignment vertical="center"/>
    </xf>
    <xf numFmtId="176" fontId="24" fillId="0" borderId="0" xfId="0" applyNumberFormat="1" applyFont="1" applyBorder="1" applyAlignment="1">
      <alignment horizontal="center" vertical="center"/>
    </xf>
    <xf numFmtId="178" fontId="7" fillId="7" borderId="0" xfId="0" applyNumberFormat="1" applyFont="1" applyFill="1" applyBorder="1" applyAlignment="1">
      <alignment vertical="center"/>
    </xf>
    <xf numFmtId="0" fontId="4" fillId="6" borderId="8" xfId="0" applyFont="1" applyFill="1" applyBorder="1" applyAlignment="1">
      <alignment horizontal="right" vertical="center"/>
    </xf>
    <xf numFmtId="0" fontId="4" fillId="0" borderId="6" xfId="0" applyFont="1" applyBorder="1" applyAlignment="1">
      <alignment horizontal="right" vertical="center"/>
    </xf>
    <xf numFmtId="0" fontId="4" fillId="6" borderId="1" xfId="0" applyFont="1" applyFill="1" applyBorder="1" applyAlignment="1">
      <alignment horizontal="right" vertical="center"/>
    </xf>
    <xf numFmtId="0" fontId="7" fillId="0" borderId="13" xfId="0" applyFont="1" applyBorder="1">
      <alignment vertical="center"/>
    </xf>
    <xf numFmtId="0" fontId="7" fillId="0" borderId="14" xfId="0" applyFont="1" applyBorder="1">
      <alignment vertical="center"/>
    </xf>
    <xf numFmtId="0" fontId="7" fillId="0" borderId="15" xfId="0" applyFont="1" applyBorder="1">
      <alignment vertical="center"/>
    </xf>
    <xf numFmtId="0" fontId="7" fillId="0" borderId="16" xfId="0" applyFont="1" applyBorder="1">
      <alignment vertical="center"/>
    </xf>
    <xf numFmtId="178" fontId="4" fillId="0" borderId="0" xfId="0" applyNumberFormat="1" applyFont="1" applyFill="1" applyBorder="1" applyAlignment="1">
      <alignment vertical="center"/>
    </xf>
    <xf numFmtId="0" fontId="10" fillId="0" borderId="0" xfId="0" applyFont="1" applyBorder="1" applyAlignment="1">
      <alignment vertical="center" wrapText="1"/>
    </xf>
    <xf numFmtId="0" fontId="10" fillId="0" borderId="0" xfId="0" applyFont="1" applyBorder="1" applyAlignment="1">
      <alignment vertical="center"/>
    </xf>
    <xf numFmtId="0" fontId="25" fillId="0" borderId="0" xfId="0" applyFont="1">
      <alignment vertical="center"/>
    </xf>
    <xf numFmtId="0" fontId="26" fillId="0" borderId="0" xfId="0" applyFont="1">
      <alignment vertical="center"/>
    </xf>
    <xf numFmtId="0" fontId="2" fillId="0" borderId="0" xfId="0" applyFont="1" applyBorder="1" applyAlignment="1">
      <alignment horizontal="centerContinuous" vertical="center"/>
    </xf>
    <xf numFmtId="0" fontId="18" fillId="0" borderId="0" xfId="0" applyFont="1" applyFill="1" applyBorder="1" applyAlignment="1">
      <alignment horizontal="centerContinuous" vertical="center"/>
    </xf>
    <xf numFmtId="0" fontId="0" fillId="0" borderId="0" xfId="0" applyFont="1" applyAlignment="1">
      <alignment vertical="center"/>
    </xf>
    <xf numFmtId="0" fontId="16" fillId="0" borderId="0" xfId="0" applyFont="1">
      <alignment vertical="center"/>
    </xf>
    <xf numFmtId="0" fontId="4" fillId="0" borderId="12" xfId="0" applyFont="1" applyFill="1" applyBorder="1" applyAlignment="1">
      <alignment vertical="center"/>
    </xf>
    <xf numFmtId="176" fontId="0" fillId="4" borderId="2" xfId="0" applyNumberFormat="1" applyFont="1" applyFill="1" applyBorder="1" applyAlignment="1">
      <alignment horizontal="center" vertical="center"/>
    </xf>
    <xf numFmtId="0" fontId="0" fillId="0" borderId="0" xfId="0" applyFont="1" applyFill="1" applyBorder="1" applyAlignment="1">
      <alignment horizontal="centerContinuous" vertical="center"/>
    </xf>
    <xf numFmtId="0" fontId="0" fillId="0" borderId="0" xfId="0" applyFont="1" applyFill="1" applyBorder="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center" vertical="center"/>
    </xf>
    <xf numFmtId="0" fontId="5" fillId="0" borderId="0" xfId="0" applyFont="1" applyFill="1" applyBorder="1" applyAlignment="1">
      <alignment vertical="center"/>
    </xf>
    <xf numFmtId="0" fontId="19" fillId="0" borderId="0" xfId="0" applyFont="1" applyFill="1" applyBorder="1">
      <alignment vertical="center"/>
    </xf>
    <xf numFmtId="176" fontId="0" fillId="0" borderId="0" xfId="0" applyNumberFormat="1" applyFont="1" applyFill="1" applyBorder="1" applyAlignment="1">
      <alignment vertical="center"/>
    </xf>
    <xf numFmtId="0" fontId="24" fillId="0" borderId="0" xfId="0" applyFont="1">
      <alignment vertical="center"/>
    </xf>
    <xf numFmtId="0" fontId="11" fillId="0" borderId="0" xfId="0" applyFont="1" applyAlignment="1">
      <alignment horizontal="left" vertical="center" wrapText="1"/>
    </xf>
    <xf numFmtId="0" fontId="4" fillId="0" borderId="0" xfId="0" applyFont="1" applyBorder="1" applyAlignment="1">
      <alignment horizontal="center" vertical="center"/>
    </xf>
    <xf numFmtId="0" fontId="7" fillId="11" borderId="5" xfId="0" applyFont="1" applyFill="1" applyBorder="1">
      <alignment vertical="center"/>
    </xf>
    <xf numFmtId="0" fontId="8" fillId="0" borderId="11" xfId="0" applyFont="1" applyBorder="1">
      <alignment vertical="center"/>
    </xf>
    <xf numFmtId="0" fontId="5" fillId="0" borderId="2" xfId="0" applyFont="1" applyBorder="1">
      <alignment vertical="center"/>
    </xf>
    <xf numFmtId="0" fontId="5" fillId="0" borderId="4" xfId="0" applyFont="1" applyBorder="1">
      <alignment vertical="center"/>
    </xf>
    <xf numFmtId="0" fontId="5" fillId="0" borderId="0" xfId="0" applyFont="1" applyAlignment="1">
      <alignment horizontal="left"/>
    </xf>
    <xf numFmtId="0" fontId="5" fillId="0" borderId="0" xfId="0" applyFont="1" applyAlignment="1"/>
    <xf numFmtId="0" fontId="4" fillId="0" borderId="3" xfId="0" applyFont="1" applyBorder="1" applyAlignment="1">
      <alignment horizontal="left" vertical="center"/>
    </xf>
    <xf numFmtId="58" fontId="4" fillId="0" borderId="3" xfId="0" applyNumberFormat="1" applyFont="1" applyFill="1" applyBorder="1" applyAlignment="1">
      <alignment vertical="center"/>
    </xf>
    <xf numFmtId="0" fontId="4" fillId="5" borderId="22" xfId="0" applyFont="1" applyFill="1" applyBorder="1">
      <alignment vertical="center"/>
    </xf>
    <xf numFmtId="0" fontId="8" fillId="0" borderId="0" xfId="0" applyFont="1">
      <alignment vertical="center"/>
    </xf>
    <xf numFmtId="0" fontId="18" fillId="0" borderId="0" xfId="0" applyFont="1">
      <alignment vertical="center"/>
    </xf>
    <xf numFmtId="0" fontId="0" fillId="4" borderId="2" xfId="0" applyFont="1" applyFill="1" applyBorder="1" applyAlignment="1">
      <alignment horizontal="centerContinuous" vertical="center"/>
    </xf>
    <xf numFmtId="0" fontId="30" fillId="0" borderId="0" xfId="0" applyFont="1">
      <alignment vertical="center"/>
    </xf>
    <xf numFmtId="176" fontId="0" fillId="0" borderId="0" xfId="0" applyNumberFormat="1">
      <alignment vertical="center"/>
    </xf>
    <xf numFmtId="0" fontId="4" fillId="0" borderId="5" xfId="0" applyFont="1" applyFill="1" applyBorder="1">
      <alignment vertical="center"/>
    </xf>
    <xf numFmtId="0" fontId="4" fillId="0" borderId="11" xfId="0" applyFont="1" applyFill="1" applyBorder="1" applyAlignment="1">
      <alignment vertical="center"/>
    </xf>
    <xf numFmtId="0" fontId="4" fillId="0" borderId="2" xfId="0" applyFont="1" applyFill="1" applyBorder="1" applyAlignment="1">
      <alignment horizontal="left" vertical="center"/>
    </xf>
    <xf numFmtId="0" fontId="4" fillId="0" borderId="2" xfId="0" applyFont="1" applyFill="1" applyBorder="1">
      <alignment vertical="center"/>
    </xf>
    <xf numFmtId="0" fontId="4" fillId="0" borderId="4" xfId="0" applyFont="1" applyFill="1" applyBorder="1">
      <alignment vertical="center"/>
    </xf>
    <xf numFmtId="0" fontId="4" fillId="0" borderId="3" xfId="0" applyFont="1" applyFill="1" applyBorder="1" applyAlignment="1">
      <alignment vertical="center"/>
    </xf>
    <xf numFmtId="0" fontId="4" fillId="0" borderId="11" xfId="0" applyFont="1" applyFill="1" applyBorder="1" applyAlignment="1">
      <alignment horizontal="right" vertical="center"/>
    </xf>
    <xf numFmtId="0" fontId="0" fillId="6" borderId="0" xfId="0" applyFont="1" applyFill="1">
      <alignment vertical="center"/>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Font="1" applyBorder="1" applyAlignment="1">
      <alignment horizontal="centerContinuous" vertical="center"/>
    </xf>
    <xf numFmtId="0" fontId="0" fillId="0" borderId="3" xfId="0" applyFont="1" applyBorder="1" applyAlignment="1">
      <alignment horizontal="centerContinuous" vertical="center"/>
    </xf>
    <xf numFmtId="0" fontId="14" fillId="0" borderId="0" xfId="0" applyFont="1" applyFill="1" applyBorder="1" applyAlignment="1">
      <alignment horizontal="center" vertical="center"/>
    </xf>
    <xf numFmtId="0" fontId="19" fillId="0" borderId="0" xfId="0" applyFont="1" applyFill="1" applyBorder="1" applyAlignment="1">
      <alignment horizontal="center" vertical="center"/>
    </xf>
    <xf numFmtId="176" fontId="19" fillId="0" borderId="0" xfId="0" applyNumberFormat="1" applyFont="1" applyFill="1" applyBorder="1" applyAlignment="1">
      <alignment horizontal="center" vertical="center"/>
    </xf>
    <xf numFmtId="0" fontId="0" fillId="0" borderId="0" xfId="0" applyFont="1" applyAlignment="1">
      <alignment vertical="top"/>
    </xf>
    <xf numFmtId="0" fontId="19" fillId="0" borderId="0" xfId="0" applyFont="1" applyFill="1" applyBorder="1" applyAlignment="1">
      <alignment horizontal="centerContinuous" vertical="center"/>
    </xf>
    <xf numFmtId="0" fontId="8" fillId="0" borderId="11" xfId="0" applyFont="1" applyFill="1" applyBorder="1" applyAlignment="1">
      <alignment vertical="center"/>
    </xf>
    <xf numFmtId="0" fontId="19" fillId="0" borderId="2" xfId="0" applyFont="1" applyFill="1" applyBorder="1" applyAlignment="1">
      <alignment horizontal="centerContinuous" vertical="center"/>
    </xf>
    <xf numFmtId="0" fontId="19" fillId="4" borderId="2" xfId="0" applyFont="1" applyFill="1" applyBorder="1" applyAlignment="1">
      <alignment horizontal="centerContinuous" vertical="center"/>
    </xf>
    <xf numFmtId="0" fontId="0" fillId="0" borderId="4" xfId="0" applyFont="1" applyBorder="1">
      <alignment vertical="center"/>
    </xf>
    <xf numFmtId="176" fontId="19" fillId="0" borderId="0" xfId="0" applyNumberFormat="1" applyFont="1" applyFill="1" applyBorder="1" applyAlignment="1">
      <alignment vertical="center"/>
    </xf>
    <xf numFmtId="0" fontId="8" fillId="0" borderId="0" xfId="0" applyFont="1" applyAlignment="1">
      <alignment vertical="top"/>
    </xf>
    <xf numFmtId="0" fontId="10" fillId="0" borderId="0" xfId="0" applyFont="1" applyAlignment="1">
      <alignment vertical="center"/>
    </xf>
    <xf numFmtId="0" fontId="4" fillId="0" borderId="0" xfId="0" applyFont="1" applyFill="1" applyBorder="1" applyAlignment="1">
      <alignment horizontal="left"/>
    </xf>
    <xf numFmtId="0" fontId="10" fillId="0" borderId="0" xfId="0" applyFont="1">
      <alignment vertical="center"/>
    </xf>
    <xf numFmtId="0" fontId="0" fillId="0" borderId="0" xfId="0" applyFont="1" applyBorder="1" applyAlignment="1">
      <alignment horizontal="center" vertical="top"/>
    </xf>
    <xf numFmtId="0" fontId="3" fillId="0" borderId="0" xfId="0" applyFont="1" applyBorder="1" applyAlignment="1">
      <alignment horizontal="centerContinuous" vertical="center"/>
    </xf>
    <xf numFmtId="0" fontId="3" fillId="0" borderId="7" xfId="0" applyFont="1" applyBorder="1" applyAlignment="1">
      <alignment horizontal="centerContinuous" vertical="center"/>
    </xf>
    <xf numFmtId="0" fontId="5" fillId="0" borderId="0" xfId="0" applyFont="1" applyBorder="1" applyAlignment="1">
      <alignment horizontal="center" vertical="center"/>
    </xf>
    <xf numFmtId="0" fontId="4" fillId="0" borderId="0" xfId="0" applyFont="1" applyFill="1" applyBorder="1" applyAlignment="1">
      <alignment horizontal="center" vertical="center"/>
    </xf>
    <xf numFmtId="0" fontId="26" fillId="0" borderId="0" xfId="0" applyFont="1" applyBorder="1">
      <alignment vertical="center"/>
    </xf>
    <xf numFmtId="0" fontId="7" fillId="0" borderId="27" xfId="0" applyFont="1" applyBorder="1">
      <alignment vertical="center"/>
    </xf>
    <xf numFmtId="0" fontId="7" fillId="0" borderId="28" xfId="0" applyFont="1" applyBorder="1">
      <alignment vertical="center"/>
    </xf>
    <xf numFmtId="0" fontId="7" fillId="0" borderId="29" xfId="0" applyFont="1" applyBorder="1">
      <alignment vertical="center"/>
    </xf>
    <xf numFmtId="0" fontId="11" fillId="0" borderId="0" xfId="0" applyFont="1" applyFill="1" applyBorder="1" applyAlignment="1">
      <alignment horizontal="center" vertical="center"/>
    </xf>
    <xf numFmtId="0" fontId="7" fillId="4" borderId="11"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4" xfId="0" applyFont="1" applyFill="1" applyBorder="1" applyAlignment="1">
      <alignment horizontal="center" vertical="center" shrinkToFit="1"/>
    </xf>
    <xf numFmtId="0" fontId="7" fillId="2" borderId="1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6" borderId="11" xfId="0" applyFont="1" applyFill="1" applyBorder="1" applyAlignment="1">
      <alignment horizontal="left" vertical="center" shrinkToFit="1"/>
    </xf>
    <xf numFmtId="0" fontId="7" fillId="6" borderId="2" xfId="0" applyFont="1" applyFill="1" applyBorder="1" applyAlignment="1">
      <alignment horizontal="left" vertical="center" shrinkToFit="1"/>
    </xf>
    <xf numFmtId="0" fontId="7" fillId="6" borderId="4" xfId="0" applyFont="1" applyFill="1" applyBorder="1" applyAlignment="1">
      <alignment horizontal="left" vertical="center" shrinkToFit="1"/>
    </xf>
    <xf numFmtId="0" fontId="7" fillId="4" borderId="11"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shrinkToFit="1"/>
    </xf>
    <xf numFmtId="0" fontId="4" fillId="8" borderId="3" xfId="0" applyFont="1" applyFill="1" applyBorder="1" applyAlignment="1">
      <alignment horizontal="center" vertical="center" wrapText="1"/>
    </xf>
    <xf numFmtId="0" fontId="4" fillId="8" borderId="3" xfId="0" applyFont="1" applyFill="1" applyBorder="1" applyAlignment="1">
      <alignment horizontal="center" vertical="center"/>
    </xf>
    <xf numFmtId="0" fontId="4" fillId="8" borderId="12" xfId="0" applyFont="1" applyFill="1" applyBorder="1" applyAlignment="1">
      <alignment horizontal="center" vertical="center"/>
    </xf>
    <xf numFmtId="0" fontId="4" fillId="8" borderId="0"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6" xfId="0" applyFont="1" applyFill="1" applyBorder="1" applyAlignment="1">
      <alignment horizontal="center" vertical="center"/>
    </xf>
    <xf numFmtId="0" fontId="4" fillId="10" borderId="18"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11" fillId="4" borderId="9" xfId="0" applyFont="1" applyFill="1" applyBorder="1" applyAlignment="1">
      <alignment horizontal="center" vertical="center" shrinkToFit="1"/>
    </xf>
    <xf numFmtId="58" fontId="7" fillId="4" borderId="2" xfId="0" applyNumberFormat="1" applyFont="1" applyFill="1" applyBorder="1" applyAlignment="1">
      <alignment horizontal="left" vertical="center"/>
    </xf>
    <xf numFmtId="0" fontId="4" fillId="6" borderId="18"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12"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58" fontId="7" fillId="9" borderId="9" xfId="0" applyNumberFormat="1" applyFont="1" applyFill="1" applyBorder="1" applyAlignment="1">
      <alignment horizontal="left" vertical="center"/>
    </xf>
    <xf numFmtId="58" fontId="4" fillId="0" borderId="0" xfId="0" applyNumberFormat="1" applyFont="1" applyFill="1" applyBorder="1" applyAlignment="1">
      <alignment horizontal="left" vertical="center"/>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1" xfId="0" applyFont="1" applyFill="1" applyBorder="1" applyAlignment="1">
      <alignment horizontal="center" vertical="center"/>
    </xf>
    <xf numFmtId="0" fontId="4" fillId="0" borderId="18" xfId="0" applyFont="1" applyBorder="1" applyAlignment="1">
      <alignment horizontal="center" vertical="center"/>
    </xf>
    <xf numFmtId="0" fontId="4" fillId="0" borderId="3" xfId="0" applyFont="1" applyBorder="1" applyAlignment="1">
      <alignment horizontal="center" vertical="center"/>
    </xf>
    <xf numFmtId="0" fontId="4" fillId="0" borderId="12"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7" fillId="2" borderId="11" xfId="0" applyFont="1" applyFill="1" applyBorder="1" applyAlignment="1">
      <alignment horizontal="left" vertical="center"/>
    </xf>
    <xf numFmtId="0" fontId="7" fillId="2" borderId="2" xfId="0" applyFont="1" applyFill="1" applyBorder="1" applyAlignment="1">
      <alignment horizontal="left" vertical="center"/>
    </xf>
    <xf numFmtId="0" fontId="7" fillId="2" borderId="4" xfId="0" applyFont="1" applyFill="1" applyBorder="1" applyAlignment="1">
      <alignment horizontal="left" vertical="center"/>
    </xf>
    <xf numFmtId="58" fontId="7" fillId="9" borderId="1" xfId="0" applyNumberFormat="1" applyFont="1" applyFill="1" applyBorder="1" applyAlignment="1">
      <alignment horizontal="left" vertical="center"/>
    </xf>
    <xf numFmtId="176" fontId="7" fillId="4" borderId="11" xfId="0" applyNumberFormat="1" applyFont="1" applyFill="1" applyBorder="1" applyAlignment="1">
      <alignment horizontal="center" vertical="center"/>
    </xf>
    <xf numFmtId="176" fontId="7" fillId="4" borderId="4" xfId="0" applyNumberFormat="1" applyFont="1" applyFill="1" applyBorder="1" applyAlignment="1">
      <alignment horizontal="center" vertical="center"/>
    </xf>
    <xf numFmtId="0" fontId="11" fillId="4" borderId="25" xfId="0" applyFont="1" applyFill="1" applyBorder="1" applyAlignment="1">
      <alignment horizontal="center" vertical="center" shrinkToFit="1"/>
    </xf>
    <xf numFmtId="0" fontId="11" fillId="4" borderId="26" xfId="0" applyFont="1" applyFill="1" applyBorder="1" applyAlignment="1">
      <alignment horizontal="center" vertical="center" shrinkToFit="1"/>
    </xf>
    <xf numFmtId="0" fontId="11" fillId="4" borderId="14" xfId="0" applyFont="1" applyFill="1" applyBorder="1" applyAlignment="1">
      <alignment horizontal="center" vertical="center" shrinkToFit="1"/>
    </xf>
    <xf numFmtId="58" fontId="7" fillId="0" borderId="3" xfId="0" applyNumberFormat="1" applyFont="1" applyFill="1" applyBorder="1" applyAlignment="1">
      <alignment horizontal="left" vertical="center"/>
    </xf>
    <xf numFmtId="0" fontId="7" fillId="0" borderId="11"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7" fillId="4" borderId="1"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2" xfId="0" applyFont="1" applyFill="1" applyBorder="1" applyAlignment="1">
      <alignment horizontal="center" vertical="center"/>
    </xf>
    <xf numFmtId="0" fontId="4" fillId="5" borderId="4" xfId="0" applyFont="1" applyFill="1" applyBorder="1" applyAlignment="1">
      <alignment horizontal="center" vertical="center"/>
    </xf>
    <xf numFmtId="0" fontId="7" fillId="9" borderId="3" xfId="0" applyFont="1" applyFill="1" applyBorder="1" applyAlignment="1">
      <alignment horizontal="center" vertical="center"/>
    </xf>
    <xf numFmtId="0" fontId="7" fillId="2" borderId="2" xfId="0" applyFont="1" applyFill="1" applyBorder="1" applyAlignment="1">
      <alignment horizontal="center" vertical="center" wrapText="1"/>
    </xf>
    <xf numFmtId="58" fontId="7" fillId="9" borderId="10" xfId="0" applyNumberFormat="1" applyFont="1" applyFill="1" applyBorder="1" applyAlignment="1">
      <alignment horizontal="left" vertical="center"/>
    </xf>
    <xf numFmtId="0" fontId="4" fillId="5" borderId="18" xfId="0" applyFont="1" applyFill="1" applyBorder="1" applyAlignment="1">
      <alignment horizontal="center" vertic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6" xfId="0" applyFont="1" applyFill="1" applyBorder="1" applyAlignment="1">
      <alignment horizontal="center" vertical="center"/>
    </xf>
    <xf numFmtId="0" fontId="22" fillId="8" borderId="18"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22" fillId="8" borderId="17"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8" xfId="0" applyFont="1" applyFill="1" applyBorder="1" applyAlignment="1">
      <alignment horizontal="center" vertical="center" wrapText="1"/>
    </xf>
    <xf numFmtId="0" fontId="22" fillId="8" borderId="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7" fillId="0" borderId="18"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left" vertical="center"/>
    </xf>
    <xf numFmtId="0" fontId="10" fillId="0" borderId="0" xfId="0" applyFont="1" applyBorder="1" applyAlignment="1">
      <alignment horizontal="center" vertical="center" wrapText="1"/>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0" fillId="0" borderId="18"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6" xfId="0" applyFont="1" applyFill="1" applyBorder="1" applyAlignment="1">
      <alignment horizontal="center" vertical="center"/>
    </xf>
    <xf numFmtId="179" fontId="13" fillId="6" borderId="8" xfId="1" applyNumberFormat="1" applyFont="1" applyFill="1" applyBorder="1" applyAlignment="1">
      <alignment horizontal="center" vertical="center"/>
    </xf>
    <xf numFmtId="179" fontId="13" fillId="6" borderId="1" xfId="1" applyNumberFormat="1" applyFont="1" applyFill="1" applyBorder="1" applyAlignment="1">
      <alignment horizontal="center" vertical="center"/>
    </xf>
    <xf numFmtId="0" fontId="0" fillId="0" borderId="18"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 xfId="0" applyFont="1" applyBorder="1" applyAlignment="1">
      <alignment horizontal="center" vertical="center"/>
    </xf>
    <xf numFmtId="0" fontId="0" fillId="0" borderId="18" xfId="0" applyFont="1" applyFill="1" applyBorder="1" applyAlignment="1">
      <alignment horizontal="center" vertical="center" shrinkToFit="1"/>
    </xf>
    <xf numFmtId="0" fontId="0" fillId="0" borderId="3"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0" fontId="8" fillId="0" borderId="6" xfId="0" applyFont="1" applyFill="1" applyBorder="1" applyAlignment="1">
      <alignment horizontal="center" vertical="center" shrinkToFit="1"/>
    </xf>
    <xf numFmtId="0" fontId="31" fillId="0" borderId="1" xfId="0" applyFont="1" applyFill="1" applyBorder="1" applyAlignment="1">
      <alignment horizontal="center" vertical="center" shrinkToFit="1"/>
    </xf>
    <xf numFmtId="0" fontId="31" fillId="0" borderId="8" xfId="0" applyFont="1" applyFill="1" applyBorder="1" applyAlignment="1">
      <alignment horizontal="center" vertical="center" shrinkToFit="1"/>
    </xf>
    <xf numFmtId="0" fontId="5" fillId="0" borderId="17" xfId="0" applyFont="1" applyBorder="1" applyAlignment="1">
      <alignment horizontal="center" vertical="center"/>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76" fontId="4" fillId="0" borderId="1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2"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shrinkToFit="1"/>
    </xf>
    <xf numFmtId="0" fontId="5" fillId="10" borderId="18"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5" fillId="10" borderId="6" xfId="0" applyFont="1" applyFill="1" applyBorder="1" applyAlignment="1">
      <alignment horizontal="center" vertical="center" wrapText="1"/>
    </xf>
    <xf numFmtId="0" fontId="5" fillId="0" borderId="0" xfId="0" applyFont="1" applyAlignment="1">
      <alignment horizontal="center" vertical="center"/>
    </xf>
    <xf numFmtId="176" fontId="5" fillId="0" borderId="1" xfId="0" applyNumberFormat="1" applyFont="1" applyBorder="1" applyAlignment="1">
      <alignment horizontal="center" vertical="center"/>
    </xf>
    <xf numFmtId="0" fontId="0" fillId="0" borderId="7" xfId="0" applyFont="1" applyBorder="1" applyAlignment="1">
      <alignment horizontal="center" vertical="center"/>
    </xf>
    <xf numFmtId="178" fontId="13" fillId="10" borderId="18" xfId="0" applyNumberFormat="1" applyFont="1" applyFill="1" applyBorder="1" applyAlignment="1">
      <alignment horizontal="center" vertical="center"/>
    </xf>
    <xf numFmtId="178" fontId="13" fillId="10" borderId="3" xfId="0" applyNumberFormat="1" applyFont="1" applyFill="1" applyBorder="1" applyAlignment="1">
      <alignment horizontal="center" vertical="center"/>
    </xf>
    <xf numFmtId="178" fontId="13" fillId="10" borderId="12" xfId="0" applyNumberFormat="1" applyFont="1" applyFill="1" applyBorder="1" applyAlignment="1">
      <alignment horizontal="center" vertical="center"/>
    </xf>
    <xf numFmtId="178" fontId="13" fillId="10" borderId="8" xfId="0" applyNumberFormat="1" applyFont="1" applyFill="1" applyBorder="1" applyAlignment="1">
      <alignment horizontal="center" vertical="center"/>
    </xf>
    <xf numFmtId="178" fontId="13" fillId="10" borderId="1" xfId="0" applyNumberFormat="1" applyFont="1" applyFill="1" applyBorder="1" applyAlignment="1">
      <alignment horizontal="center" vertical="center"/>
    </xf>
    <xf numFmtId="178" fontId="13" fillId="10" borderId="6" xfId="0" applyNumberFormat="1" applyFont="1" applyFill="1" applyBorder="1" applyAlignment="1">
      <alignment horizontal="center" vertical="center"/>
    </xf>
    <xf numFmtId="0" fontId="0" fillId="0" borderId="18" xfId="0" applyFont="1" applyFill="1" applyBorder="1" applyAlignment="1">
      <alignment horizontal="center" vertical="center" wrapText="1"/>
    </xf>
    <xf numFmtId="0" fontId="5" fillId="0" borderId="1" xfId="0" applyFont="1" applyBorder="1" applyAlignment="1">
      <alignment horizontal="center" vertical="center" shrinkToFit="1"/>
    </xf>
    <xf numFmtId="0" fontId="5" fillId="0" borderId="0" xfId="0" applyFont="1" applyAlignment="1">
      <alignment horizontal="center" vertical="center" shrinkToFit="1"/>
    </xf>
    <xf numFmtId="0" fontId="0" fillId="0" borderId="3" xfId="0" applyFont="1" applyFill="1" applyBorder="1" applyAlignment="1">
      <alignment horizontal="center" vertical="center"/>
    </xf>
    <xf numFmtId="176" fontId="5" fillId="0" borderId="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9" fillId="0" borderId="0" xfId="0" applyFont="1" applyBorder="1" applyAlignment="1">
      <alignment vertical="center"/>
    </xf>
    <xf numFmtId="0" fontId="4" fillId="3" borderId="11" xfId="0" applyFont="1" applyFill="1" applyBorder="1" applyAlignment="1">
      <alignment horizontal="center" vertical="center"/>
    </xf>
    <xf numFmtId="0" fontId="4" fillId="3" borderId="2" xfId="0" applyFont="1" applyFill="1" applyBorder="1" applyAlignment="1">
      <alignment horizontal="center" vertical="center"/>
    </xf>
    <xf numFmtId="177" fontId="13" fillId="8" borderId="11" xfId="1" applyNumberFormat="1" applyFont="1" applyFill="1" applyBorder="1" applyAlignment="1">
      <alignment horizontal="center" vertical="center"/>
    </xf>
    <xf numFmtId="177" fontId="13" fillId="8" borderId="2" xfId="1" applyNumberFormat="1" applyFont="1" applyFill="1" applyBorder="1" applyAlignment="1">
      <alignment horizontal="center" vertical="center"/>
    </xf>
    <xf numFmtId="0" fontId="5" fillId="0" borderId="1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176" fontId="4" fillId="8" borderId="11" xfId="0" applyNumberFormat="1" applyFont="1" applyFill="1" applyBorder="1" applyAlignment="1">
      <alignment horizontal="center" vertical="center"/>
    </xf>
    <xf numFmtId="0" fontId="4" fillId="8" borderId="2" xfId="0" applyFont="1" applyFill="1" applyBorder="1" applyAlignment="1">
      <alignment horizontal="center" vertical="center"/>
    </xf>
    <xf numFmtId="0" fontId="4" fillId="8" borderId="11" xfId="0" applyFont="1" applyFill="1" applyBorder="1" applyAlignment="1">
      <alignment horizontal="center" vertical="center"/>
    </xf>
    <xf numFmtId="0" fontId="0" fillId="0" borderId="7" xfId="0" applyFont="1" applyBorder="1">
      <alignment vertical="center"/>
    </xf>
    <xf numFmtId="0" fontId="7" fillId="4" borderId="1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4" fillId="0" borderId="11" xfId="0" applyFont="1" applyFill="1" applyBorder="1" applyAlignment="1">
      <alignment horizontal="center" vertical="center"/>
    </xf>
    <xf numFmtId="177" fontId="13" fillId="0" borderId="11" xfId="1" applyNumberFormat="1" applyFont="1" applyFill="1" applyBorder="1" applyAlignment="1">
      <alignment horizontal="center" vertical="center"/>
    </xf>
    <xf numFmtId="177" fontId="13" fillId="0" borderId="2" xfId="1" applyNumberFormat="1" applyFont="1" applyFill="1" applyBorder="1" applyAlignment="1">
      <alignment horizontal="center" vertical="center"/>
    </xf>
    <xf numFmtId="0" fontId="7" fillId="0" borderId="11"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0" fillId="0" borderId="12"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6" xfId="0" applyFont="1" applyFill="1" applyBorder="1" applyAlignment="1">
      <alignment horizontal="center" vertical="center" shrinkToFit="1"/>
    </xf>
    <xf numFmtId="0" fontId="4" fillId="0" borderId="0" xfId="0" applyFont="1" applyFill="1" applyBorder="1" applyAlignment="1">
      <alignment horizontal="center" vertical="center"/>
    </xf>
    <xf numFmtId="0" fontId="7" fillId="5" borderId="11" xfId="0" applyFont="1" applyFill="1" applyBorder="1" applyAlignment="1">
      <alignment horizontal="left" vertical="center" shrinkToFit="1"/>
    </xf>
    <xf numFmtId="0" fontId="7" fillId="5" borderId="2" xfId="0" applyFont="1" applyFill="1" applyBorder="1" applyAlignment="1">
      <alignment horizontal="left" vertical="center" shrinkToFit="1"/>
    </xf>
    <xf numFmtId="0" fontId="7" fillId="5" borderId="4" xfId="0" applyFont="1" applyFill="1" applyBorder="1" applyAlignment="1">
      <alignment horizontal="left" vertical="center" shrinkToFit="1"/>
    </xf>
    <xf numFmtId="0" fontId="7" fillId="4" borderId="11" xfId="0" applyFont="1" applyFill="1" applyBorder="1" applyAlignment="1">
      <alignment horizontal="left" vertical="center"/>
    </xf>
    <xf numFmtId="0" fontId="7" fillId="4" borderId="2" xfId="0" applyFont="1" applyFill="1" applyBorder="1" applyAlignment="1">
      <alignment horizontal="left" vertical="center"/>
    </xf>
    <xf numFmtId="0" fontId="7" fillId="4" borderId="4" xfId="0" applyFont="1" applyFill="1" applyBorder="1" applyAlignment="1">
      <alignment horizontal="left" vertical="center"/>
    </xf>
    <xf numFmtId="0" fontId="7" fillId="0" borderId="11" xfId="0" applyFont="1" applyBorder="1" applyAlignment="1">
      <alignment horizontal="center" vertical="center"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6" fillId="9" borderId="3" xfId="0" applyFont="1" applyFill="1" applyBorder="1" applyAlignment="1">
      <alignment horizontal="center" vertical="center"/>
    </xf>
    <xf numFmtId="0" fontId="7" fillId="2" borderId="1" xfId="0" applyFont="1" applyFill="1" applyBorder="1" applyAlignment="1">
      <alignment horizontal="left" vertical="center"/>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8" fillId="0" borderId="8" xfId="0" applyFont="1" applyFill="1" applyBorder="1" applyAlignment="1">
      <alignment horizontal="center" vertical="center" shrinkToFit="1"/>
    </xf>
    <xf numFmtId="0" fontId="31" fillId="0" borderId="6" xfId="0" applyFont="1" applyFill="1" applyBorder="1" applyAlignment="1">
      <alignment horizontal="center" vertical="center" shrinkToFit="1"/>
    </xf>
    <xf numFmtId="179" fontId="13" fillId="5" borderId="8" xfId="1" applyNumberFormat="1" applyFont="1" applyFill="1" applyBorder="1" applyAlignment="1">
      <alignment horizontal="center" vertical="center"/>
    </xf>
    <xf numFmtId="179" fontId="13" fillId="5" borderId="1" xfId="1" applyNumberFormat="1" applyFont="1" applyFill="1" applyBorder="1" applyAlignment="1">
      <alignment horizontal="center" vertical="center"/>
    </xf>
    <xf numFmtId="0" fontId="7" fillId="0" borderId="5" xfId="0" applyFont="1" applyBorder="1" applyAlignment="1">
      <alignment horizontal="left" vertical="center"/>
    </xf>
    <xf numFmtId="0" fontId="8" fillId="0" borderId="5" xfId="0" applyFont="1" applyBorder="1" applyAlignment="1">
      <alignment horizontal="left" vertical="center" wrapText="1"/>
    </xf>
    <xf numFmtId="0" fontId="8" fillId="0" borderId="11" xfId="0" applyFont="1" applyBorder="1" applyAlignment="1">
      <alignment horizontal="left" vertical="center" wrapText="1"/>
    </xf>
    <xf numFmtId="0" fontId="8" fillId="0" borderId="5" xfId="0" applyFont="1" applyBorder="1" applyAlignment="1">
      <alignment horizontal="left" vertical="center"/>
    </xf>
    <xf numFmtId="0" fontId="8" fillId="0" borderId="11" xfId="0" applyFont="1" applyBorder="1" applyAlignment="1">
      <alignment horizontal="left" vertical="center"/>
    </xf>
    <xf numFmtId="0" fontId="17" fillId="0" borderId="5" xfId="0" applyFont="1" applyFill="1" applyBorder="1" applyAlignment="1">
      <alignment horizontal="left" vertical="center" wrapText="1"/>
    </xf>
    <xf numFmtId="0" fontId="17" fillId="0" borderId="11" xfId="0" applyFont="1" applyFill="1" applyBorder="1" applyAlignment="1">
      <alignment horizontal="left" vertical="center" wrapText="1"/>
    </xf>
    <xf numFmtId="176" fontId="4" fillId="0" borderId="0" xfId="0" applyNumberFormat="1" applyFont="1" applyFill="1" applyBorder="1" applyAlignment="1">
      <alignment horizontal="center" vertical="center"/>
    </xf>
    <xf numFmtId="0" fontId="17" fillId="0" borderId="5" xfId="0" applyFont="1" applyBorder="1" applyAlignment="1">
      <alignment horizontal="left" vertical="center" wrapText="1"/>
    </xf>
    <xf numFmtId="0" fontId="17" fillId="0" borderId="11" xfId="0" applyFont="1" applyBorder="1" applyAlignment="1">
      <alignment horizontal="left" vertical="center" wrapText="1"/>
    </xf>
    <xf numFmtId="0" fontId="7" fillId="0" borderId="5" xfId="0" applyFont="1" applyBorder="1" applyAlignment="1">
      <alignment horizontal="center" vertical="center"/>
    </xf>
    <xf numFmtId="0" fontId="27" fillId="0" borderId="5" xfId="0" applyFont="1" applyFill="1" applyBorder="1" applyAlignment="1">
      <alignment horizontal="left" vertical="center" wrapText="1"/>
    </xf>
    <xf numFmtId="0" fontId="27" fillId="0" borderId="11" xfId="0" applyFont="1" applyFill="1" applyBorder="1" applyAlignment="1">
      <alignment horizontal="left" vertical="center" wrapText="1"/>
    </xf>
    <xf numFmtId="0" fontId="7" fillId="11" borderId="11" xfId="0" applyFont="1" applyFill="1" applyBorder="1" applyAlignment="1">
      <alignment horizontal="left" vertical="center"/>
    </xf>
    <xf numFmtId="0" fontId="7" fillId="11" borderId="2" xfId="0" applyFont="1" applyFill="1" applyBorder="1" applyAlignment="1">
      <alignment horizontal="left" vertical="center"/>
    </xf>
    <xf numFmtId="0" fontId="7" fillId="11" borderId="4" xfId="0" applyFont="1" applyFill="1" applyBorder="1" applyAlignment="1">
      <alignment horizontal="left" vertical="center"/>
    </xf>
    <xf numFmtId="176" fontId="7" fillId="11" borderId="11" xfId="0" applyNumberFormat="1" applyFont="1" applyFill="1" applyBorder="1" applyAlignment="1">
      <alignment horizontal="center" vertical="center"/>
    </xf>
    <xf numFmtId="176" fontId="7" fillId="11" borderId="4" xfId="0" applyNumberFormat="1" applyFont="1" applyFill="1" applyBorder="1" applyAlignment="1">
      <alignment horizontal="center" vertical="center"/>
    </xf>
    <xf numFmtId="0" fontId="7" fillId="11" borderId="11"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7" fillId="11" borderId="11" xfId="0" applyFont="1" applyFill="1" applyBorder="1" applyAlignment="1">
      <alignment horizontal="left" vertical="center" shrinkToFit="1"/>
    </xf>
    <xf numFmtId="0" fontId="7" fillId="11" borderId="2" xfId="0" applyFont="1" applyFill="1" applyBorder="1" applyAlignment="1">
      <alignment horizontal="left" vertical="center" shrinkToFit="1"/>
    </xf>
    <xf numFmtId="0" fontId="7" fillId="11" borderId="4" xfId="0" applyFont="1" applyFill="1" applyBorder="1" applyAlignment="1">
      <alignment horizontal="left" vertical="center" shrinkToFit="1"/>
    </xf>
    <xf numFmtId="0" fontId="7" fillId="11" borderId="11" xfId="0" applyFont="1" applyFill="1" applyBorder="1" applyAlignment="1">
      <alignment horizontal="center" vertical="center"/>
    </xf>
    <xf numFmtId="0" fontId="7" fillId="11" borderId="4" xfId="0" applyFont="1" applyFill="1" applyBorder="1" applyAlignment="1">
      <alignment horizontal="center" vertical="center"/>
    </xf>
    <xf numFmtId="0" fontId="7" fillId="11" borderId="5" xfId="0" applyFont="1" applyFill="1" applyBorder="1" applyAlignment="1">
      <alignment horizontal="center" vertical="center" shrinkToFit="1"/>
    </xf>
    <xf numFmtId="0" fontId="7" fillId="11" borderId="11" xfId="0" applyFont="1" applyFill="1" applyBorder="1" applyAlignment="1">
      <alignment horizontal="center" vertical="center" shrinkToFit="1"/>
    </xf>
    <xf numFmtId="0" fontId="7" fillId="11" borderId="2" xfId="0" applyFont="1" applyFill="1" applyBorder="1" applyAlignment="1">
      <alignment horizontal="center" vertical="center" shrinkToFit="1"/>
    </xf>
    <xf numFmtId="0" fontId="7" fillId="11" borderId="4" xfId="0" applyFont="1" applyFill="1" applyBorder="1" applyAlignment="1">
      <alignment horizontal="center" vertical="center" shrinkToFit="1"/>
    </xf>
    <xf numFmtId="0" fontId="16" fillId="11" borderId="5" xfId="0" applyFont="1" applyFill="1" applyBorder="1" applyAlignment="1">
      <alignment horizontal="left" vertical="center" wrapText="1"/>
    </xf>
    <xf numFmtId="0" fontId="16" fillId="11" borderId="11" xfId="0" applyFont="1" applyFill="1" applyBorder="1" applyAlignment="1">
      <alignment horizontal="left" vertical="center" wrapText="1"/>
    </xf>
  </cellXfs>
  <cellStyles count="2">
    <cellStyle name="パーセント" xfId="1" builtinId="5"/>
    <cellStyle name="標準" xfId="0" builtinId="0"/>
  </cellStyles>
  <dxfs count="33">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tint="0.79998168889431442"/>
        </patternFill>
      </fill>
    </dxf>
    <dxf>
      <font>
        <b/>
        <i val="0"/>
        <strike val="0"/>
      </font>
      <fill>
        <patternFill>
          <bgColor theme="7" tint="0.59996337778862885"/>
        </patternFill>
      </fill>
    </dxf>
    <dxf>
      <fill>
        <patternFill>
          <bgColor theme="9"/>
        </patternFill>
      </fill>
    </dxf>
    <dxf>
      <fill>
        <patternFill>
          <bgColor theme="9"/>
        </patternFill>
      </fill>
    </dxf>
    <dxf>
      <fill>
        <patternFill>
          <bgColor theme="9"/>
        </patternFill>
      </fill>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indexed="65"/>
        </patternFill>
      </fill>
    </dxf>
    <dxf>
      <fill>
        <patternFill patternType="none">
          <bgColor indexed="65"/>
        </patternFill>
      </fill>
    </dxf>
    <dxf>
      <fill>
        <patternFill>
          <bgColor rgb="FFFFFF99"/>
        </patternFill>
      </fill>
    </dxf>
    <dxf>
      <fill>
        <patternFill>
          <bgColor rgb="FFFFFF99"/>
        </patternFill>
      </fill>
    </dxf>
    <dxf>
      <fill>
        <patternFill>
          <bgColor theme="9" tint="0.79998168889431442"/>
        </patternFill>
      </fill>
    </dxf>
    <dxf>
      <font>
        <b/>
        <i val="0"/>
        <strike val="0"/>
      </font>
      <fill>
        <patternFill>
          <bgColor theme="7" tint="0.59996337778862885"/>
        </patternFill>
      </fill>
    </dxf>
    <dxf>
      <fill>
        <patternFill>
          <bgColor theme="6" tint="0.79998168889431442"/>
        </patternFill>
      </fill>
    </dxf>
    <dxf>
      <fill>
        <patternFill>
          <bgColor theme="9" tint="0.79998168889431442"/>
        </patternFill>
      </fill>
    </dxf>
    <dxf>
      <fill>
        <patternFill patternType="none">
          <bgColor indexed="65"/>
        </patternFill>
      </fill>
    </dxf>
  </dxfs>
  <tableStyles count="0" defaultTableStyle="TableStyleMedium9" defaultPivotStyle="PivotStyleLight16"/>
  <colors>
    <mruColors>
      <color rgb="FFFDE9D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6"/>
  <sheetViews>
    <sheetView tabSelected="1" view="pageBreakPreview" zoomScale="40" zoomScaleNormal="100" zoomScaleSheetLayoutView="40" workbookViewId="0"/>
  </sheetViews>
  <sheetFormatPr defaultColWidth="6.25" defaultRowHeight="24.75" customHeight="1"/>
  <cols>
    <col min="33" max="33" width="56.5" style="18" bestFit="1" customWidth="1"/>
  </cols>
  <sheetData>
    <row r="1" spans="1:33" s="10" customFormat="1" ht="24.75" customHeight="1">
      <c r="A1" s="63"/>
      <c r="W1" s="6"/>
      <c r="X1" s="6"/>
      <c r="Y1" s="171" t="s">
        <v>156</v>
      </c>
      <c r="Z1" s="172"/>
      <c r="AA1" s="245" t="s">
        <v>119</v>
      </c>
      <c r="AB1" s="246"/>
      <c r="AC1" s="246"/>
      <c r="AD1" s="246"/>
      <c r="AE1" s="246"/>
      <c r="AF1" s="247"/>
      <c r="AG1" s="18"/>
    </row>
    <row r="2" spans="1:33" s="11" customFormat="1" ht="24.75" customHeight="1">
      <c r="A2" s="70"/>
      <c r="B2" s="70"/>
      <c r="C2" s="70"/>
      <c r="D2" s="70"/>
      <c r="E2" s="71" t="s">
        <v>72</v>
      </c>
      <c r="F2" s="72"/>
      <c r="G2" s="73">
        <v>7</v>
      </c>
      <c r="H2" s="127" t="s">
        <v>73</v>
      </c>
      <c r="I2" s="70"/>
      <c r="J2" s="71" t="s">
        <v>74</v>
      </c>
      <c r="K2" s="70"/>
      <c r="L2" s="70"/>
      <c r="M2" s="70"/>
      <c r="N2" s="70"/>
      <c r="O2" s="70"/>
      <c r="P2" s="70"/>
      <c r="Q2" s="70"/>
      <c r="R2" s="70"/>
      <c r="S2" s="70"/>
      <c r="T2" s="70"/>
      <c r="U2" s="70"/>
      <c r="V2" s="70"/>
      <c r="W2" s="70"/>
      <c r="X2" s="70"/>
      <c r="Y2" s="70"/>
      <c r="Z2" s="70"/>
      <c r="AA2" s="252" t="str">
        <f>IF(D17=0,"",D17)</f>
        <v/>
      </c>
      <c r="AB2" s="252"/>
      <c r="AC2" s="252"/>
      <c r="AD2" s="252"/>
      <c r="AE2" s="252"/>
      <c r="AF2" s="252"/>
      <c r="AG2" s="18"/>
    </row>
    <row r="3" spans="1:33" ht="24.75" customHeight="1">
      <c r="A3" s="1"/>
      <c r="B3" s="1"/>
      <c r="C3" s="1"/>
      <c r="D3" s="6"/>
      <c r="E3" s="6"/>
      <c r="F3" s="6"/>
      <c r="G3" s="6"/>
      <c r="H3" s="6"/>
      <c r="I3" s="21"/>
      <c r="J3" s="36"/>
      <c r="K3" s="36"/>
      <c r="L3" s="36"/>
      <c r="M3" s="36"/>
      <c r="N3" s="36"/>
      <c r="O3" s="36"/>
      <c r="P3" s="1"/>
      <c r="Q3" s="1"/>
      <c r="R3" s="1"/>
      <c r="S3" s="1"/>
      <c r="T3" s="1"/>
      <c r="U3" s="1"/>
      <c r="V3" s="1"/>
      <c r="W3" s="1"/>
      <c r="X3" s="1"/>
      <c r="Y3" s="1"/>
      <c r="Z3" s="1"/>
      <c r="AA3" s="179" t="str">
        <f>IF(D19=0,"",D19)</f>
        <v/>
      </c>
      <c r="AB3" s="179"/>
      <c r="AC3" s="179"/>
      <c r="AD3" s="179"/>
      <c r="AE3" s="179"/>
      <c r="AF3" s="179"/>
    </row>
    <row r="4" spans="1:33" ht="24.75" customHeight="1">
      <c r="A4" s="62" t="s">
        <v>130</v>
      </c>
      <c r="B4" s="61"/>
      <c r="C4" s="61"/>
      <c r="D4" s="248"/>
      <c r="E4" s="248"/>
      <c r="F4" s="248"/>
      <c r="G4" s="248"/>
      <c r="H4" s="248"/>
      <c r="I4" s="248"/>
      <c r="J4" s="14"/>
      <c r="L4" s="14"/>
      <c r="M4" s="14"/>
      <c r="N4" s="14"/>
      <c r="O4" s="23"/>
      <c r="P4" s="249" t="s">
        <v>4</v>
      </c>
      <c r="Q4" s="250"/>
      <c r="R4" s="250"/>
      <c r="S4" s="250"/>
      <c r="T4" s="250"/>
      <c r="U4" s="250"/>
      <c r="V4" s="250"/>
      <c r="W4" s="250"/>
      <c r="X4" s="250"/>
      <c r="Y4" s="250"/>
      <c r="Z4" s="250"/>
      <c r="AA4" s="250"/>
      <c r="AB4" s="250"/>
      <c r="AC4" s="250"/>
      <c r="AD4" s="250"/>
      <c r="AE4" s="250"/>
      <c r="AF4" s="251"/>
    </row>
    <row r="5" spans="1:33" ht="24.75" customHeight="1">
      <c r="A5" s="5" t="s">
        <v>1</v>
      </c>
      <c r="B5" s="9"/>
      <c r="C5" s="19"/>
      <c r="D5" s="236"/>
      <c r="E5" s="236"/>
      <c r="F5" s="236"/>
      <c r="G5" s="236"/>
      <c r="H5" s="236"/>
      <c r="I5" s="236"/>
      <c r="J5" s="14"/>
      <c r="K5" s="14"/>
      <c r="L5" s="14"/>
      <c r="M5" s="14"/>
      <c r="N5" s="14"/>
      <c r="O5" s="23"/>
      <c r="P5" s="76">
        <v>1</v>
      </c>
      <c r="Q5" s="77" t="s">
        <v>86</v>
      </c>
      <c r="R5" s="78"/>
      <c r="S5" s="78"/>
      <c r="T5" s="78"/>
      <c r="U5" s="78"/>
      <c r="V5" s="78"/>
      <c r="W5" s="78"/>
      <c r="X5" s="76">
        <v>16</v>
      </c>
      <c r="Y5" s="77" t="s">
        <v>87</v>
      </c>
      <c r="Z5" s="79"/>
      <c r="AA5" s="79"/>
      <c r="AB5" s="79"/>
      <c r="AC5" s="79"/>
      <c r="AD5" s="79"/>
      <c r="AE5" s="79"/>
      <c r="AF5" s="80"/>
    </row>
    <row r="6" spans="1:33" ht="24.75" customHeight="1">
      <c r="A6" s="69" t="s">
        <v>59</v>
      </c>
      <c r="B6" s="2"/>
      <c r="C6" s="19"/>
      <c r="D6" s="236"/>
      <c r="E6" s="236"/>
      <c r="F6" s="236"/>
      <c r="G6" s="236"/>
      <c r="H6" s="236"/>
      <c r="I6" s="236"/>
      <c r="J6" s="14"/>
      <c r="K6" s="14"/>
      <c r="L6" s="14"/>
      <c r="M6" s="14"/>
      <c r="N6" s="14"/>
      <c r="O6" s="23"/>
      <c r="P6" s="76">
        <v>2</v>
      </c>
      <c r="Q6" s="77" t="s">
        <v>88</v>
      </c>
      <c r="R6" s="78"/>
      <c r="S6" s="78"/>
      <c r="T6" s="78"/>
      <c r="U6" s="78"/>
      <c r="V6" s="78"/>
      <c r="W6" s="78"/>
      <c r="X6" s="76">
        <v>17</v>
      </c>
      <c r="Y6" s="77" t="s">
        <v>89</v>
      </c>
      <c r="Z6" s="79"/>
      <c r="AA6" s="79"/>
      <c r="AB6" s="79"/>
      <c r="AC6" s="79"/>
      <c r="AD6" s="79"/>
      <c r="AE6" s="79"/>
      <c r="AF6" s="80"/>
    </row>
    <row r="7" spans="1:33" ht="24.75" customHeight="1">
      <c r="A7" s="8" t="s">
        <v>5</v>
      </c>
      <c r="B7" s="8"/>
      <c r="C7" s="20"/>
      <c r="D7" s="211"/>
      <c r="E7" s="211"/>
      <c r="F7" s="211"/>
      <c r="G7" s="211"/>
      <c r="H7" s="211"/>
      <c r="I7" s="211"/>
      <c r="J7" s="17"/>
      <c r="K7" s="14"/>
      <c r="L7" s="14"/>
      <c r="M7" s="14"/>
      <c r="N7" s="14"/>
      <c r="O7" s="4"/>
      <c r="P7" s="76">
        <v>3</v>
      </c>
      <c r="Q7" s="77" t="s">
        <v>40</v>
      </c>
      <c r="R7" s="78"/>
      <c r="S7" s="78"/>
      <c r="T7" s="78"/>
      <c r="U7" s="78"/>
      <c r="V7" s="78"/>
      <c r="W7" s="78"/>
      <c r="X7" s="76">
        <v>18</v>
      </c>
      <c r="Y7" s="77" t="s">
        <v>47</v>
      </c>
      <c r="Z7" s="79"/>
      <c r="AA7" s="79"/>
      <c r="AB7" s="79"/>
      <c r="AC7" s="79"/>
      <c r="AD7" s="79"/>
      <c r="AE7" s="79"/>
      <c r="AF7" s="80"/>
    </row>
    <row r="8" spans="1:33" ht="24.75" customHeight="1">
      <c r="A8" s="8" t="s">
        <v>152</v>
      </c>
      <c r="B8" s="8"/>
      <c r="C8" s="20"/>
      <c r="D8" s="211"/>
      <c r="E8" s="211"/>
      <c r="F8" s="211"/>
      <c r="G8" s="211"/>
      <c r="H8" s="211"/>
      <c r="I8" s="211"/>
      <c r="J8" s="15"/>
      <c r="K8" s="14"/>
      <c r="L8" s="14"/>
      <c r="M8" s="14"/>
      <c r="N8" s="14"/>
      <c r="O8" s="4"/>
      <c r="P8" s="76">
        <v>4</v>
      </c>
      <c r="Q8" s="77" t="s">
        <v>90</v>
      </c>
      <c r="R8" s="78"/>
      <c r="S8" s="78"/>
      <c r="T8" s="78"/>
      <c r="U8" s="78"/>
      <c r="V8" s="78"/>
      <c r="W8" s="79"/>
      <c r="X8" s="76">
        <v>19</v>
      </c>
      <c r="Y8" s="77" t="s">
        <v>91</v>
      </c>
      <c r="Z8" s="79"/>
      <c r="AA8" s="79"/>
      <c r="AB8" s="79"/>
      <c r="AC8" s="79"/>
      <c r="AD8" s="79"/>
      <c r="AE8" s="79"/>
      <c r="AF8" s="80"/>
    </row>
    <row r="9" spans="1:33" ht="24.75" customHeight="1">
      <c r="A9" s="16"/>
      <c r="B9" s="16"/>
      <c r="C9" s="15"/>
      <c r="D9" s="15"/>
      <c r="E9" s="15"/>
      <c r="F9" s="15"/>
      <c r="G9" s="15"/>
      <c r="H9" s="15"/>
      <c r="I9" s="15"/>
      <c r="J9" s="14"/>
      <c r="K9" s="3"/>
      <c r="L9" s="3"/>
      <c r="M9" s="3"/>
      <c r="N9" s="3"/>
      <c r="O9" s="4"/>
      <c r="P9" s="76">
        <v>5</v>
      </c>
      <c r="Q9" s="77" t="s">
        <v>41</v>
      </c>
      <c r="R9" s="78"/>
      <c r="S9" s="78"/>
      <c r="T9" s="78"/>
      <c r="U9" s="78"/>
      <c r="V9" s="78"/>
      <c r="W9" s="78"/>
      <c r="X9" s="76">
        <v>20</v>
      </c>
      <c r="Y9" s="77" t="s">
        <v>48</v>
      </c>
      <c r="Z9" s="79"/>
      <c r="AA9" s="79"/>
      <c r="AB9" s="79"/>
      <c r="AC9" s="79"/>
      <c r="AD9" s="79"/>
      <c r="AE9" s="79"/>
      <c r="AF9" s="80"/>
    </row>
    <row r="10" spans="1:33" ht="24.75" customHeight="1" thickBot="1">
      <c r="A10" s="64" t="s">
        <v>153</v>
      </c>
      <c r="B10" s="65"/>
      <c r="C10" s="66"/>
      <c r="D10" s="221" t="str">
        <f>IF(D8=0,"",7+D8)</f>
        <v/>
      </c>
      <c r="E10" s="221"/>
      <c r="F10" s="221"/>
      <c r="G10" s="221"/>
      <c r="H10" s="221"/>
      <c r="I10" s="221"/>
      <c r="J10" s="3" t="s">
        <v>71</v>
      </c>
      <c r="K10" s="15"/>
      <c r="L10" s="15"/>
      <c r="M10" s="15"/>
      <c r="N10" s="15"/>
      <c r="O10" s="4"/>
      <c r="P10" s="76">
        <v>6</v>
      </c>
      <c r="Q10" s="77" t="s">
        <v>92</v>
      </c>
      <c r="R10" s="78"/>
      <c r="S10" s="78"/>
      <c r="T10" s="78"/>
      <c r="U10" s="78"/>
      <c r="V10" s="78"/>
      <c r="W10" s="79"/>
      <c r="X10" s="76">
        <v>21</v>
      </c>
      <c r="Y10" s="77" t="s">
        <v>93</v>
      </c>
      <c r="Z10" s="79"/>
      <c r="AA10" s="79"/>
      <c r="AB10" s="79"/>
      <c r="AC10" s="79"/>
      <c r="AD10" s="79"/>
      <c r="AE10" s="79"/>
      <c r="AF10" s="80"/>
    </row>
    <row r="11" spans="1:33" ht="24.75" customHeight="1">
      <c r="A11" s="59"/>
      <c r="B11" s="59"/>
      <c r="C11" s="3"/>
      <c r="D11" s="59"/>
      <c r="E11" s="14"/>
      <c r="F11" s="14"/>
      <c r="G11" s="14"/>
      <c r="H11" s="59"/>
      <c r="I11" s="59"/>
      <c r="J11" s="3"/>
      <c r="K11" s="15"/>
      <c r="L11" s="17"/>
      <c r="M11" s="17"/>
      <c r="N11" s="17"/>
      <c r="O11" s="4"/>
      <c r="P11" s="76">
        <v>7</v>
      </c>
      <c r="Q11" s="77" t="s">
        <v>42</v>
      </c>
      <c r="R11" s="78"/>
      <c r="S11" s="78"/>
      <c r="T11" s="78"/>
      <c r="U11" s="78"/>
      <c r="V11" s="81"/>
      <c r="W11" s="81"/>
      <c r="X11" s="76">
        <v>22</v>
      </c>
      <c r="Y11" s="77" t="s">
        <v>49</v>
      </c>
      <c r="Z11" s="79"/>
      <c r="AA11" s="78"/>
      <c r="AB11" s="78"/>
      <c r="AC11" s="78"/>
      <c r="AD11" s="78"/>
      <c r="AE11" s="78"/>
      <c r="AF11" s="82"/>
    </row>
    <row r="12" spans="1:33" ht="24.75" customHeight="1">
      <c r="A12" s="14"/>
      <c r="B12" s="62" t="s">
        <v>68</v>
      </c>
      <c r="C12" s="22"/>
      <c r="D12" s="238" t="str">
        <f>IF(D8=0,"",EDATE(D8,1))</f>
        <v/>
      </c>
      <c r="E12" s="238"/>
      <c r="F12" s="238"/>
      <c r="G12" s="238"/>
      <c r="H12" s="238"/>
      <c r="I12" s="238"/>
      <c r="J12" s="10" t="s">
        <v>69</v>
      </c>
      <c r="K12" s="15"/>
      <c r="L12" s="15"/>
      <c r="M12" s="15"/>
      <c r="N12" s="15"/>
      <c r="O12" s="4"/>
      <c r="P12" s="76">
        <v>8</v>
      </c>
      <c r="Q12" s="77" t="s">
        <v>94</v>
      </c>
      <c r="R12" s="79"/>
      <c r="S12" s="79"/>
      <c r="T12" s="78"/>
      <c r="U12" s="78"/>
      <c r="V12" s="81"/>
      <c r="W12" s="81"/>
      <c r="X12" s="76">
        <v>23</v>
      </c>
      <c r="Y12" s="77" t="s">
        <v>95</v>
      </c>
      <c r="Z12" s="79"/>
      <c r="AA12" s="78"/>
      <c r="AB12" s="78"/>
      <c r="AC12" s="78"/>
      <c r="AD12" s="78"/>
      <c r="AE12" s="78"/>
      <c r="AF12" s="82"/>
    </row>
    <row r="13" spans="1:33" ht="24.75" customHeight="1">
      <c r="A13" s="14"/>
      <c r="B13" s="14"/>
      <c r="C13" s="60"/>
      <c r="D13" s="222"/>
      <c r="E13" s="222"/>
      <c r="F13" s="222"/>
      <c r="G13" s="222"/>
      <c r="H13" s="222"/>
      <c r="I13" s="222"/>
      <c r="J13" s="10"/>
      <c r="L13" s="3"/>
      <c r="M13" s="3"/>
      <c r="N13" s="3"/>
      <c r="O13" s="4"/>
      <c r="P13" s="76">
        <v>9</v>
      </c>
      <c r="Q13" s="77" t="s">
        <v>43</v>
      </c>
      <c r="R13" s="79"/>
      <c r="S13" s="79"/>
      <c r="T13" s="79"/>
      <c r="U13" s="79"/>
      <c r="V13" s="81"/>
      <c r="W13" s="81"/>
      <c r="X13" s="76">
        <v>24</v>
      </c>
      <c r="Y13" s="77" t="s">
        <v>50</v>
      </c>
      <c r="Z13" s="79"/>
      <c r="AA13" s="79"/>
      <c r="AB13" s="79"/>
      <c r="AC13" s="79"/>
      <c r="AD13" s="81"/>
      <c r="AE13" s="81"/>
      <c r="AF13" s="83"/>
    </row>
    <row r="14" spans="1:33" ht="24.75" customHeight="1">
      <c r="A14" s="5" t="s">
        <v>13</v>
      </c>
      <c r="B14" s="5"/>
      <c r="C14" s="22"/>
      <c r="D14" s="238" t="str">
        <f>IF(D8=0,"",EDATE(D8,3))</f>
        <v/>
      </c>
      <c r="E14" s="238"/>
      <c r="F14" s="238"/>
      <c r="G14" s="238"/>
      <c r="H14" s="238"/>
      <c r="I14" s="238"/>
      <c r="J14" s="15" t="s">
        <v>154</v>
      </c>
      <c r="K14" s="15"/>
      <c r="L14" s="15"/>
      <c r="M14" s="15"/>
      <c r="N14" s="15"/>
      <c r="O14" s="4"/>
      <c r="P14" s="76">
        <v>10</v>
      </c>
      <c r="Q14" s="77" t="s">
        <v>96</v>
      </c>
      <c r="R14" s="79"/>
      <c r="S14" s="79"/>
      <c r="T14" s="79"/>
      <c r="U14" s="79"/>
      <c r="V14" s="81"/>
      <c r="W14" s="81"/>
      <c r="X14" s="76">
        <v>25</v>
      </c>
      <c r="Y14" s="77" t="s">
        <v>97</v>
      </c>
      <c r="Z14" s="79"/>
      <c r="AA14" s="79"/>
      <c r="AB14" s="79"/>
      <c r="AC14" s="79"/>
      <c r="AD14" s="81"/>
      <c r="AE14" s="81"/>
      <c r="AF14" s="83"/>
    </row>
    <row r="15" spans="1:33" ht="24.75" customHeight="1" thickBot="1">
      <c r="A15" s="67" t="s">
        <v>22</v>
      </c>
      <c r="B15" s="67"/>
      <c r="C15" s="68"/>
      <c r="D15" s="254" t="str">
        <f>IF(D8=0,"",100+D8)</f>
        <v/>
      </c>
      <c r="E15" s="254"/>
      <c r="F15" s="254"/>
      <c r="G15" s="254"/>
      <c r="H15" s="254"/>
      <c r="I15" s="254"/>
      <c r="J15" s="10" t="s">
        <v>70</v>
      </c>
      <c r="K15" s="10"/>
      <c r="P15" s="76">
        <v>11</v>
      </c>
      <c r="Q15" s="77" t="s">
        <v>44</v>
      </c>
      <c r="R15" s="79"/>
      <c r="S15" s="79"/>
      <c r="T15" s="79"/>
      <c r="U15" s="79"/>
      <c r="V15" s="81"/>
      <c r="W15" s="81"/>
      <c r="X15" s="76">
        <v>26</v>
      </c>
      <c r="Y15" s="77" t="s">
        <v>51</v>
      </c>
      <c r="Z15" s="79"/>
      <c r="AA15" s="79"/>
      <c r="AB15" s="79"/>
      <c r="AC15" s="79"/>
      <c r="AD15" s="81"/>
      <c r="AE15" s="81"/>
      <c r="AF15" s="83"/>
    </row>
    <row r="16" spans="1:33" ht="24.75" customHeight="1">
      <c r="A16" s="41"/>
      <c r="B16" s="41"/>
      <c r="C16" s="41"/>
      <c r="D16" s="41"/>
      <c r="E16" s="41"/>
      <c r="F16" s="41"/>
      <c r="G16" s="41"/>
      <c r="H16" s="41"/>
      <c r="I16" s="41"/>
      <c r="J16" s="41"/>
      <c r="K16" s="3"/>
      <c r="L16" s="3"/>
      <c r="M16" s="3"/>
      <c r="N16" s="3"/>
      <c r="P16" s="143">
        <v>12</v>
      </c>
      <c r="Q16" s="144" t="s">
        <v>66</v>
      </c>
      <c r="R16" s="19"/>
      <c r="S16" s="19"/>
      <c r="T16" s="19"/>
      <c r="U16" s="19"/>
      <c r="V16" s="19"/>
      <c r="W16" s="24"/>
      <c r="X16" s="143">
        <v>27</v>
      </c>
      <c r="Y16" s="144" t="s">
        <v>67</v>
      </c>
      <c r="Z16" s="145"/>
      <c r="AA16" s="145"/>
      <c r="AB16" s="145"/>
      <c r="AC16" s="145"/>
      <c r="AD16" s="146"/>
      <c r="AE16" s="146"/>
      <c r="AF16" s="147"/>
    </row>
    <row r="17" spans="1:35" ht="24.75" customHeight="1" thickBot="1">
      <c r="A17" s="74" t="s">
        <v>0</v>
      </c>
      <c r="B17" s="74"/>
      <c r="C17" s="74"/>
      <c r="D17" s="210"/>
      <c r="E17" s="210"/>
      <c r="F17" s="210"/>
      <c r="G17" s="210"/>
      <c r="H17" s="210"/>
      <c r="I17" s="210"/>
      <c r="J17" s="167"/>
      <c r="K17" s="167"/>
      <c r="L17" s="167"/>
      <c r="M17" s="167"/>
      <c r="N17" s="57"/>
      <c r="O17" s="58"/>
      <c r="P17" s="76">
        <v>13</v>
      </c>
      <c r="Q17" s="77" t="s">
        <v>135</v>
      </c>
      <c r="R17" s="78"/>
      <c r="S17" s="78"/>
      <c r="T17" s="78"/>
      <c r="U17" s="78"/>
      <c r="V17" s="78"/>
      <c r="W17" s="82"/>
      <c r="X17" s="76">
        <v>28</v>
      </c>
      <c r="Y17" s="77" t="s">
        <v>136</v>
      </c>
      <c r="Z17" s="78"/>
      <c r="AA17" s="78"/>
      <c r="AB17" s="78"/>
      <c r="AC17" s="78"/>
      <c r="AD17" s="78"/>
      <c r="AE17" s="78"/>
      <c r="AF17" s="82"/>
    </row>
    <row r="18" spans="1:35" ht="24.75" customHeight="1" thickBot="1">
      <c r="A18" s="168" t="s">
        <v>146</v>
      </c>
      <c r="B18" s="41"/>
      <c r="C18" s="41"/>
      <c r="D18" s="41"/>
      <c r="E18" s="41"/>
      <c r="F18" s="41"/>
      <c r="G18" s="41"/>
      <c r="H18" s="41"/>
      <c r="I18" s="41"/>
      <c r="J18" s="169"/>
      <c r="K18" s="169"/>
      <c r="L18" s="169"/>
      <c r="M18" s="169"/>
      <c r="N18" s="39"/>
      <c r="O18" s="40"/>
      <c r="P18" s="76">
        <v>14</v>
      </c>
      <c r="Q18" s="77" t="s">
        <v>45</v>
      </c>
      <c r="R18" s="78"/>
      <c r="S18" s="78"/>
      <c r="T18" s="78"/>
      <c r="U18" s="78"/>
      <c r="V18" s="78"/>
      <c r="W18" s="82"/>
      <c r="X18" s="76">
        <v>29</v>
      </c>
      <c r="Y18" s="77" t="s">
        <v>52</v>
      </c>
      <c r="Z18" s="78"/>
      <c r="AA18" s="78"/>
      <c r="AB18" s="78"/>
      <c r="AC18" s="78"/>
      <c r="AD18" s="78"/>
      <c r="AE18" s="78"/>
      <c r="AF18" s="82"/>
    </row>
    <row r="19" spans="1:35" ht="24.75" customHeight="1" thickBot="1">
      <c r="A19" s="15" t="s">
        <v>125</v>
      </c>
      <c r="B19" s="15"/>
      <c r="C19" s="15"/>
      <c r="D19" s="241"/>
      <c r="E19" s="242"/>
      <c r="F19" s="242"/>
      <c r="G19" s="242"/>
      <c r="H19" s="242"/>
      <c r="I19" s="243"/>
      <c r="J19" s="41" t="s">
        <v>126</v>
      </c>
      <c r="K19" s="41"/>
      <c r="L19" s="41"/>
      <c r="M19" s="41"/>
      <c r="P19" s="143">
        <v>15</v>
      </c>
      <c r="Q19" s="144" t="s">
        <v>46</v>
      </c>
      <c r="R19" s="19"/>
      <c r="S19" s="19"/>
      <c r="T19" s="19"/>
      <c r="U19" s="19"/>
      <c r="V19" s="19"/>
      <c r="W19" s="24"/>
      <c r="X19" s="143">
        <v>30</v>
      </c>
      <c r="Y19" s="144" t="s">
        <v>53</v>
      </c>
      <c r="Z19" s="19"/>
      <c r="AA19" s="19"/>
      <c r="AB19" s="19"/>
      <c r="AC19" s="19"/>
      <c r="AD19" s="19"/>
      <c r="AE19" s="19"/>
      <c r="AF19" s="24"/>
    </row>
    <row r="20" spans="1:35" ht="24.75" customHeight="1">
      <c r="A20" s="135" t="s">
        <v>22</v>
      </c>
      <c r="B20" s="135"/>
      <c r="C20" s="136"/>
      <c r="D20" s="244" t="str">
        <f>IF(D19="","",130+D8)</f>
        <v/>
      </c>
      <c r="E20" s="244"/>
      <c r="F20" s="244"/>
      <c r="G20" s="244"/>
      <c r="H20" s="244"/>
      <c r="I20" s="244"/>
      <c r="J20" s="10" t="s">
        <v>128</v>
      </c>
      <c r="K20" s="10"/>
      <c r="L20" s="41"/>
      <c r="M20" s="41"/>
      <c r="P20" s="88"/>
      <c r="Q20" s="223"/>
      <c r="R20" s="224"/>
      <c r="S20" s="224"/>
      <c r="T20" s="224"/>
      <c r="U20" s="224"/>
      <c r="V20" s="224"/>
      <c r="W20" s="225"/>
      <c r="X20" s="143">
        <v>31</v>
      </c>
      <c r="Y20" s="19" t="s">
        <v>105</v>
      </c>
      <c r="Z20" s="19"/>
      <c r="AA20" s="19"/>
      <c r="AB20" s="148"/>
      <c r="AC20" s="148"/>
      <c r="AD20" s="148"/>
      <c r="AE20" s="148"/>
      <c r="AF20" s="117"/>
    </row>
    <row r="21" spans="1:35" ht="24.75" customHeight="1">
      <c r="A21" s="326"/>
      <c r="B21" s="226" t="s">
        <v>2</v>
      </c>
      <c r="C21" s="227"/>
      <c r="D21" s="227"/>
      <c r="E21" s="227"/>
      <c r="F21" s="228"/>
      <c r="G21" s="255" t="s">
        <v>11</v>
      </c>
      <c r="H21" s="256"/>
      <c r="I21" s="204" t="s">
        <v>121</v>
      </c>
      <c r="J21" s="205"/>
      <c r="K21" s="212" t="s">
        <v>14</v>
      </c>
      <c r="L21" s="213"/>
      <c r="M21" s="213"/>
      <c r="N21" s="213"/>
      <c r="O21" s="213"/>
      <c r="P21" s="214"/>
      <c r="Q21" s="198" t="s">
        <v>117</v>
      </c>
      <c r="R21" s="199"/>
      <c r="S21" s="261" t="s">
        <v>120</v>
      </c>
      <c r="T21" s="262"/>
      <c r="U21" s="267" t="s">
        <v>0</v>
      </c>
      <c r="V21" s="268"/>
      <c r="W21" s="191" t="s">
        <v>162</v>
      </c>
      <c r="X21" s="192"/>
      <c r="Y21" s="192"/>
      <c r="Z21" s="192"/>
      <c r="AA21" s="193"/>
      <c r="AB21" s="226" t="s">
        <v>10</v>
      </c>
      <c r="AC21" s="227"/>
      <c r="AD21" s="227"/>
      <c r="AE21" s="227"/>
      <c r="AF21" s="228"/>
    </row>
    <row r="22" spans="1:35" ht="24.75" customHeight="1" thickBot="1">
      <c r="A22" s="327"/>
      <c r="B22" s="229"/>
      <c r="C22" s="230"/>
      <c r="D22" s="230"/>
      <c r="E22" s="230"/>
      <c r="F22" s="231"/>
      <c r="G22" s="257"/>
      <c r="H22" s="258"/>
      <c r="I22" s="206"/>
      <c r="J22" s="207"/>
      <c r="K22" s="215"/>
      <c r="L22" s="216"/>
      <c r="M22" s="216"/>
      <c r="N22" s="216"/>
      <c r="O22" s="216"/>
      <c r="P22" s="217"/>
      <c r="Q22" s="200"/>
      <c r="R22" s="201"/>
      <c r="S22" s="263"/>
      <c r="T22" s="264"/>
      <c r="U22" s="269"/>
      <c r="V22" s="270"/>
      <c r="W22" s="194"/>
      <c r="X22" s="194"/>
      <c r="Y22" s="194"/>
      <c r="Z22" s="194"/>
      <c r="AA22" s="195"/>
      <c r="AB22" s="229"/>
      <c r="AC22" s="230"/>
      <c r="AD22" s="230"/>
      <c r="AE22" s="230"/>
      <c r="AF22" s="231"/>
    </row>
    <row r="23" spans="1:35" ht="24.75" customHeight="1" thickBot="1">
      <c r="A23" s="328"/>
      <c r="B23" s="232"/>
      <c r="C23" s="233"/>
      <c r="D23" s="233"/>
      <c r="E23" s="233"/>
      <c r="F23" s="234"/>
      <c r="G23" s="259"/>
      <c r="H23" s="260"/>
      <c r="I23" s="208"/>
      <c r="J23" s="209"/>
      <c r="K23" s="218"/>
      <c r="L23" s="219"/>
      <c r="M23" s="219"/>
      <c r="N23" s="219"/>
      <c r="O23" s="219"/>
      <c r="P23" s="220"/>
      <c r="Q23" s="202"/>
      <c r="R23" s="203"/>
      <c r="S23" s="265"/>
      <c r="T23" s="266"/>
      <c r="U23" s="271"/>
      <c r="V23" s="272"/>
      <c r="W23" s="196"/>
      <c r="X23" s="196"/>
      <c r="Y23" s="196"/>
      <c r="Z23" s="196"/>
      <c r="AA23" s="197"/>
      <c r="AB23" s="232"/>
      <c r="AC23" s="233"/>
      <c r="AD23" s="233"/>
      <c r="AE23" s="233"/>
      <c r="AF23" s="234"/>
      <c r="AG23" s="105" t="s">
        <v>81</v>
      </c>
      <c r="AI23" s="48"/>
    </row>
    <row r="24" spans="1:35" ht="24.75" customHeight="1">
      <c r="A24" s="27">
        <v>1</v>
      </c>
      <c r="B24" s="235"/>
      <c r="C24" s="236"/>
      <c r="D24" s="236"/>
      <c r="E24" s="236"/>
      <c r="F24" s="237"/>
      <c r="G24" s="239"/>
      <c r="H24" s="240"/>
      <c r="I24" s="183"/>
      <c r="J24" s="253"/>
      <c r="K24" s="185" t="str">
        <f t="shared" ref="K24:K48" si="0">IF(G24&gt;0,IF(G24&lt;16,VLOOKUP(G24,$P$5:$Q$19,2,FALSE),VLOOKUP(G24,$X$5:$Y$20,2,FALSE)),"")</f>
        <v/>
      </c>
      <c r="L24" s="186"/>
      <c r="M24" s="186"/>
      <c r="N24" s="186"/>
      <c r="O24" s="186"/>
      <c r="P24" s="187"/>
      <c r="Q24" s="188"/>
      <c r="R24" s="189"/>
      <c r="S24" s="188"/>
      <c r="T24" s="189"/>
      <c r="U24" s="190"/>
      <c r="V24" s="190"/>
      <c r="W24" s="180"/>
      <c r="X24" s="181"/>
      <c r="Y24" s="181"/>
      <c r="Z24" s="181"/>
      <c r="AA24" s="182"/>
      <c r="AB24" s="273"/>
      <c r="AC24" s="274"/>
      <c r="AD24" s="274"/>
      <c r="AE24" s="274"/>
      <c r="AF24" s="275"/>
      <c r="AG24" s="106" t="s">
        <v>63</v>
      </c>
      <c r="AH24" s="104"/>
      <c r="AI24" s="48"/>
    </row>
    <row r="25" spans="1:35" ht="24.75" customHeight="1">
      <c r="A25" s="27">
        <v>2</v>
      </c>
      <c r="B25" s="235"/>
      <c r="C25" s="236"/>
      <c r="D25" s="236"/>
      <c r="E25" s="236"/>
      <c r="F25" s="237"/>
      <c r="G25" s="239"/>
      <c r="H25" s="240"/>
      <c r="I25" s="183"/>
      <c r="J25" s="253"/>
      <c r="K25" s="185" t="str">
        <f t="shared" si="0"/>
        <v/>
      </c>
      <c r="L25" s="186"/>
      <c r="M25" s="186"/>
      <c r="N25" s="186"/>
      <c r="O25" s="186"/>
      <c r="P25" s="187"/>
      <c r="Q25" s="188"/>
      <c r="R25" s="189"/>
      <c r="S25" s="188"/>
      <c r="T25" s="189"/>
      <c r="U25" s="190"/>
      <c r="V25" s="190"/>
      <c r="W25" s="180"/>
      <c r="X25" s="181"/>
      <c r="Y25" s="181"/>
      <c r="Z25" s="181"/>
      <c r="AA25" s="182"/>
      <c r="AB25" s="273"/>
      <c r="AC25" s="274"/>
      <c r="AD25" s="274"/>
      <c r="AE25" s="274"/>
      <c r="AF25" s="275"/>
      <c r="AG25" s="106" t="s">
        <v>76</v>
      </c>
      <c r="AH25" s="104"/>
      <c r="AI25" s="48"/>
    </row>
    <row r="26" spans="1:35" ht="24.75" customHeight="1">
      <c r="A26" s="27">
        <v>3</v>
      </c>
      <c r="B26" s="235"/>
      <c r="C26" s="236"/>
      <c r="D26" s="236"/>
      <c r="E26" s="236"/>
      <c r="F26" s="237"/>
      <c r="G26" s="239"/>
      <c r="H26" s="240"/>
      <c r="I26" s="183"/>
      <c r="J26" s="184"/>
      <c r="K26" s="185" t="str">
        <f t="shared" si="0"/>
        <v/>
      </c>
      <c r="L26" s="186"/>
      <c r="M26" s="186"/>
      <c r="N26" s="186"/>
      <c r="O26" s="186"/>
      <c r="P26" s="187"/>
      <c r="Q26" s="188"/>
      <c r="R26" s="189"/>
      <c r="S26" s="188"/>
      <c r="T26" s="189"/>
      <c r="U26" s="190"/>
      <c r="V26" s="190"/>
      <c r="W26" s="180"/>
      <c r="X26" s="181"/>
      <c r="Y26" s="181"/>
      <c r="Z26" s="181"/>
      <c r="AA26" s="182"/>
      <c r="AB26" s="273"/>
      <c r="AC26" s="274"/>
      <c r="AD26" s="274"/>
      <c r="AE26" s="274"/>
      <c r="AF26" s="275"/>
      <c r="AG26" s="106" t="s">
        <v>64</v>
      </c>
      <c r="AH26" s="104"/>
      <c r="AI26" s="48"/>
    </row>
    <row r="27" spans="1:35" ht="24.75" customHeight="1">
      <c r="A27" s="27">
        <v>4</v>
      </c>
      <c r="B27" s="235"/>
      <c r="C27" s="236"/>
      <c r="D27" s="236"/>
      <c r="E27" s="236"/>
      <c r="F27" s="237"/>
      <c r="G27" s="239"/>
      <c r="H27" s="240"/>
      <c r="I27" s="183"/>
      <c r="J27" s="184"/>
      <c r="K27" s="185" t="str">
        <f t="shared" si="0"/>
        <v/>
      </c>
      <c r="L27" s="186"/>
      <c r="M27" s="186"/>
      <c r="N27" s="186"/>
      <c r="O27" s="186"/>
      <c r="P27" s="187"/>
      <c r="Q27" s="188"/>
      <c r="R27" s="189"/>
      <c r="S27" s="188"/>
      <c r="T27" s="189"/>
      <c r="U27" s="190"/>
      <c r="V27" s="190"/>
      <c r="W27" s="180"/>
      <c r="X27" s="181"/>
      <c r="Y27" s="181"/>
      <c r="Z27" s="181"/>
      <c r="AA27" s="182"/>
      <c r="AB27" s="273"/>
      <c r="AC27" s="274"/>
      <c r="AD27" s="274"/>
      <c r="AE27" s="274"/>
      <c r="AF27" s="275"/>
      <c r="AG27" s="106" t="s">
        <v>80</v>
      </c>
      <c r="AH27" s="30"/>
    </row>
    <row r="28" spans="1:35" ht="24.75" customHeight="1">
      <c r="A28" s="27">
        <v>5</v>
      </c>
      <c r="B28" s="235"/>
      <c r="C28" s="236"/>
      <c r="D28" s="236"/>
      <c r="E28" s="236"/>
      <c r="F28" s="237"/>
      <c r="G28" s="239"/>
      <c r="H28" s="240"/>
      <c r="I28" s="183"/>
      <c r="J28" s="184"/>
      <c r="K28" s="185" t="str">
        <f t="shared" si="0"/>
        <v/>
      </c>
      <c r="L28" s="186"/>
      <c r="M28" s="186"/>
      <c r="N28" s="186"/>
      <c r="O28" s="186"/>
      <c r="P28" s="187"/>
      <c r="Q28" s="188"/>
      <c r="R28" s="189"/>
      <c r="S28" s="188"/>
      <c r="T28" s="189"/>
      <c r="U28" s="190"/>
      <c r="V28" s="190"/>
      <c r="W28" s="180"/>
      <c r="X28" s="181"/>
      <c r="Y28" s="181"/>
      <c r="Z28" s="181"/>
      <c r="AA28" s="182"/>
      <c r="AB28" s="273"/>
      <c r="AC28" s="274"/>
      <c r="AD28" s="274"/>
      <c r="AE28" s="274"/>
      <c r="AF28" s="275"/>
      <c r="AG28" s="106" t="s">
        <v>103</v>
      </c>
    </row>
    <row r="29" spans="1:35" ht="24.75" customHeight="1">
      <c r="A29" s="27">
        <v>6</v>
      </c>
      <c r="B29" s="235"/>
      <c r="C29" s="236"/>
      <c r="D29" s="236"/>
      <c r="E29" s="236"/>
      <c r="F29" s="237"/>
      <c r="G29" s="239"/>
      <c r="H29" s="240"/>
      <c r="I29" s="183"/>
      <c r="J29" s="184"/>
      <c r="K29" s="185" t="str">
        <f t="shared" si="0"/>
        <v/>
      </c>
      <c r="L29" s="186"/>
      <c r="M29" s="186"/>
      <c r="N29" s="186"/>
      <c r="O29" s="186"/>
      <c r="P29" s="187"/>
      <c r="Q29" s="188"/>
      <c r="R29" s="189"/>
      <c r="S29" s="188"/>
      <c r="T29" s="189"/>
      <c r="U29" s="190"/>
      <c r="V29" s="190"/>
      <c r="W29" s="180"/>
      <c r="X29" s="181"/>
      <c r="Y29" s="181"/>
      <c r="Z29" s="181"/>
      <c r="AA29" s="182"/>
      <c r="AB29" s="273"/>
      <c r="AC29" s="274"/>
      <c r="AD29" s="274"/>
      <c r="AE29" s="274"/>
      <c r="AF29" s="275"/>
      <c r="AG29" s="106" t="s">
        <v>84</v>
      </c>
    </row>
    <row r="30" spans="1:35" ht="24.75" customHeight="1">
      <c r="A30" s="27">
        <v>7</v>
      </c>
      <c r="B30" s="235"/>
      <c r="C30" s="236"/>
      <c r="D30" s="236"/>
      <c r="E30" s="236"/>
      <c r="F30" s="237"/>
      <c r="G30" s="239"/>
      <c r="H30" s="240"/>
      <c r="I30" s="183"/>
      <c r="J30" s="184"/>
      <c r="K30" s="185" t="str">
        <f t="shared" si="0"/>
        <v/>
      </c>
      <c r="L30" s="186"/>
      <c r="M30" s="186"/>
      <c r="N30" s="186"/>
      <c r="O30" s="186"/>
      <c r="P30" s="187"/>
      <c r="Q30" s="188"/>
      <c r="R30" s="189"/>
      <c r="S30" s="188"/>
      <c r="T30" s="189"/>
      <c r="U30" s="190"/>
      <c r="V30" s="190"/>
      <c r="W30" s="180"/>
      <c r="X30" s="181"/>
      <c r="Y30" s="181"/>
      <c r="Z30" s="181"/>
      <c r="AA30" s="182"/>
      <c r="AB30" s="273"/>
      <c r="AC30" s="274"/>
      <c r="AD30" s="274"/>
      <c r="AE30" s="274"/>
      <c r="AF30" s="275"/>
      <c r="AG30" s="106" t="s">
        <v>77</v>
      </c>
    </row>
    <row r="31" spans="1:35" ht="24.75" customHeight="1">
      <c r="A31" s="27">
        <v>8</v>
      </c>
      <c r="B31" s="235"/>
      <c r="C31" s="236"/>
      <c r="D31" s="236"/>
      <c r="E31" s="236"/>
      <c r="F31" s="237"/>
      <c r="G31" s="239"/>
      <c r="H31" s="240"/>
      <c r="I31" s="183"/>
      <c r="J31" s="184"/>
      <c r="K31" s="185" t="str">
        <f t="shared" si="0"/>
        <v/>
      </c>
      <c r="L31" s="186"/>
      <c r="M31" s="186"/>
      <c r="N31" s="186"/>
      <c r="O31" s="186"/>
      <c r="P31" s="187"/>
      <c r="Q31" s="188"/>
      <c r="R31" s="189"/>
      <c r="S31" s="188"/>
      <c r="T31" s="189"/>
      <c r="U31" s="190"/>
      <c r="V31" s="190"/>
      <c r="W31" s="180"/>
      <c r="X31" s="181"/>
      <c r="Y31" s="181"/>
      <c r="Z31" s="181"/>
      <c r="AA31" s="182"/>
      <c r="AB31" s="273"/>
      <c r="AC31" s="274"/>
      <c r="AD31" s="274"/>
      <c r="AE31" s="274"/>
      <c r="AF31" s="275"/>
      <c r="AG31" s="106" t="s">
        <v>78</v>
      </c>
    </row>
    <row r="32" spans="1:35" ht="24.75" customHeight="1">
      <c r="A32" s="27">
        <v>9</v>
      </c>
      <c r="B32" s="235"/>
      <c r="C32" s="236"/>
      <c r="D32" s="236"/>
      <c r="E32" s="236"/>
      <c r="F32" s="237"/>
      <c r="G32" s="239"/>
      <c r="H32" s="240"/>
      <c r="I32" s="183"/>
      <c r="J32" s="184"/>
      <c r="K32" s="185" t="str">
        <f t="shared" si="0"/>
        <v/>
      </c>
      <c r="L32" s="186"/>
      <c r="M32" s="186"/>
      <c r="N32" s="186"/>
      <c r="O32" s="186"/>
      <c r="P32" s="187"/>
      <c r="Q32" s="188"/>
      <c r="R32" s="189"/>
      <c r="S32" s="188"/>
      <c r="T32" s="189"/>
      <c r="U32" s="190"/>
      <c r="V32" s="190"/>
      <c r="W32" s="180"/>
      <c r="X32" s="181"/>
      <c r="Y32" s="181"/>
      <c r="Z32" s="181"/>
      <c r="AA32" s="182"/>
      <c r="AB32" s="273"/>
      <c r="AC32" s="274"/>
      <c r="AD32" s="274"/>
      <c r="AE32" s="274"/>
      <c r="AF32" s="275"/>
      <c r="AG32" s="106" t="s">
        <v>83</v>
      </c>
    </row>
    <row r="33" spans="1:33" ht="24.75" customHeight="1">
      <c r="A33" s="27">
        <v>10</v>
      </c>
      <c r="B33" s="235"/>
      <c r="C33" s="236"/>
      <c r="D33" s="236"/>
      <c r="E33" s="236"/>
      <c r="F33" s="237"/>
      <c r="G33" s="239"/>
      <c r="H33" s="240"/>
      <c r="I33" s="183"/>
      <c r="J33" s="184"/>
      <c r="K33" s="185" t="str">
        <f t="shared" si="0"/>
        <v/>
      </c>
      <c r="L33" s="186"/>
      <c r="M33" s="186"/>
      <c r="N33" s="186"/>
      <c r="O33" s="186"/>
      <c r="P33" s="187"/>
      <c r="Q33" s="188"/>
      <c r="R33" s="189"/>
      <c r="S33" s="188"/>
      <c r="T33" s="189"/>
      <c r="U33" s="190"/>
      <c r="V33" s="190"/>
      <c r="W33" s="180"/>
      <c r="X33" s="181"/>
      <c r="Y33" s="181"/>
      <c r="Z33" s="181"/>
      <c r="AA33" s="182"/>
      <c r="AB33" s="273"/>
      <c r="AC33" s="274"/>
      <c r="AD33" s="274"/>
      <c r="AE33" s="274"/>
      <c r="AF33" s="275"/>
      <c r="AG33" s="106" t="s">
        <v>104</v>
      </c>
    </row>
    <row r="34" spans="1:33" ht="24.75" customHeight="1">
      <c r="A34" s="27">
        <v>11</v>
      </c>
      <c r="B34" s="235"/>
      <c r="C34" s="236"/>
      <c r="D34" s="236"/>
      <c r="E34" s="236"/>
      <c r="F34" s="237"/>
      <c r="G34" s="239"/>
      <c r="H34" s="240"/>
      <c r="I34" s="183"/>
      <c r="J34" s="184"/>
      <c r="K34" s="185" t="str">
        <f t="shared" si="0"/>
        <v/>
      </c>
      <c r="L34" s="186"/>
      <c r="M34" s="186"/>
      <c r="N34" s="186"/>
      <c r="O34" s="186"/>
      <c r="P34" s="187"/>
      <c r="Q34" s="188"/>
      <c r="R34" s="189"/>
      <c r="S34" s="188"/>
      <c r="T34" s="189"/>
      <c r="U34" s="190"/>
      <c r="V34" s="190"/>
      <c r="W34" s="180"/>
      <c r="X34" s="181"/>
      <c r="Y34" s="181"/>
      <c r="Z34" s="181"/>
      <c r="AA34" s="182"/>
      <c r="AB34" s="273"/>
      <c r="AC34" s="274"/>
      <c r="AD34" s="274"/>
      <c r="AE34" s="274"/>
      <c r="AF34" s="275"/>
      <c r="AG34" s="106" t="s">
        <v>37</v>
      </c>
    </row>
    <row r="35" spans="1:33" ht="24.75" customHeight="1">
      <c r="A35" s="27">
        <v>12</v>
      </c>
      <c r="B35" s="235"/>
      <c r="C35" s="236"/>
      <c r="D35" s="236"/>
      <c r="E35" s="236"/>
      <c r="F35" s="237"/>
      <c r="G35" s="239"/>
      <c r="H35" s="240"/>
      <c r="I35" s="183"/>
      <c r="J35" s="184"/>
      <c r="K35" s="185" t="str">
        <f t="shared" si="0"/>
        <v/>
      </c>
      <c r="L35" s="186"/>
      <c r="M35" s="186"/>
      <c r="N35" s="186"/>
      <c r="O35" s="186"/>
      <c r="P35" s="187"/>
      <c r="Q35" s="188"/>
      <c r="R35" s="189"/>
      <c r="S35" s="188"/>
      <c r="T35" s="189"/>
      <c r="U35" s="190"/>
      <c r="V35" s="190"/>
      <c r="W35" s="180"/>
      <c r="X35" s="181"/>
      <c r="Y35" s="181"/>
      <c r="Z35" s="181"/>
      <c r="AA35" s="182"/>
      <c r="AB35" s="273"/>
      <c r="AC35" s="274"/>
      <c r="AD35" s="274"/>
      <c r="AE35" s="274"/>
      <c r="AF35" s="275"/>
      <c r="AG35" s="106" t="s">
        <v>38</v>
      </c>
    </row>
    <row r="36" spans="1:33" ht="24.75" customHeight="1">
      <c r="A36" s="27">
        <v>13</v>
      </c>
      <c r="B36" s="235"/>
      <c r="C36" s="236"/>
      <c r="D36" s="236"/>
      <c r="E36" s="236"/>
      <c r="F36" s="237"/>
      <c r="G36" s="239"/>
      <c r="H36" s="240"/>
      <c r="I36" s="183"/>
      <c r="J36" s="184"/>
      <c r="K36" s="185" t="str">
        <f t="shared" si="0"/>
        <v/>
      </c>
      <c r="L36" s="186"/>
      <c r="M36" s="186"/>
      <c r="N36" s="186"/>
      <c r="O36" s="186"/>
      <c r="P36" s="187"/>
      <c r="Q36" s="188"/>
      <c r="R36" s="189"/>
      <c r="S36" s="188"/>
      <c r="T36" s="189"/>
      <c r="U36" s="190"/>
      <c r="V36" s="190"/>
      <c r="W36" s="180"/>
      <c r="X36" s="181"/>
      <c r="Y36" s="181"/>
      <c r="Z36" s="181"/>
      <c r="AA36" s="182"/>
      <c r="AB36" s="273"/>
      <c r="AC36" s="274"/>
      <c r="AD36" s="274"/>
      <c r="AE36" s="274"/>
      <c r="AF36" s="275"/>
      <c r="AG36" s="106" t="s">
        <v>36</v>
      </c>
    </row>
    <row r="37" spans="1:33" ht="24.75" customHeight="1" thickBot="1">
      <c r="A37" s="27">
        <v>14</v>
      </c>
      <c r="B37" s="235"/>
      <c r="C37" s="236"/>
      <c r="D37" s="236"/>
      <c r="E37" s="236"/>
      <c r="F37" s="237"/>
      <c r="G37" s="239"/>
      <c r="H37" s="240"/>
      <c r="I37" s="183"/>
      <c r="J37" s="184"/>
      <c r="K37" s="185" t="str">
        <f t="shared" si="0"/>
        <v/>
      </c>
      <c r="L37" s="186"/>
      <c r="M37" s="186"/>
      <c r="N37" s="186"/>
      <c r="O37" s="186"/>
      <c r="P37" s="187"/>
      <c r="Q37" s="188"/>
      <c r="R37" s="189"/>
      <c r="S37" s="188"/>
      <c r="T37" s="189"/>
      <c r="U37" s="190"/>
      <c r="V37" s="190"/>
      <c r="W37" s="180"/>
      <c r="X37" s="181"/>
      <c r="Y37" s="181"/>
      <c r="Z37" s="181"/>
      <c r="AA37" s="182"/>
      <c r="AB37" s="273"/>
      <c r="AC37" s="274"/>
      <c r="AD37" s="274"/>
      <c r="AE37" s="274"/>
      <c r="AF37" s="275"/>
      <c r="AG37" s="107" t="s">
        <v>79</v>
      </c>
    </row>
    <row r="38" spans="1:33" ht="24.75" customHeight="1">
      <c r="A38" s="27">
        <v>15</v>
      </c>
      <c r="B38" s="235"/>
      <c r="C38" s="236"/>
      <c r="D38" s="236"/>
      <c r="E38" s="236"/>
      <c r="F38" s="237"/>
      <c r="G38" s="239"/>
      <c r="H38" s="240"/>
      <c r="I38" s="183"/>
      <c r="J38" s="184"/>
      <c r="K38" s="185" t="str">
        <f t="shared" si="0"/>
        <v/>
      </c>
      <c r="L38" s="186"/>
      <c r="M38" s="186"/>
      <c r="N38" s="186"/>
      <c r="O38" s="186"/>
      <c r="P38" s="187"/>
      <c r="Q38" s="188"/>
      <c r="R38" s="189"/>
      <c r="S38" s="188"/>
      <c r="T38" s="189"/>
      <c r="U38" s="190"/>
      <c r="V38" s="190"/>
      <c r="W38" s="180"/>
      <c r="X38" s="181"/>
      <c r="Y38" s="181"/>
      <c r="Z38" s="181"/>
      <c r="AA38" s="182"/>
      <c r="AB38" s="273"/>
      <c r="AC38" s="274"/>
      <c r="AD38" s="274"/>
      <c r="AE38" s="274"/>
      <c r="AF38" s="275"/>
    </row>
    <row r="39" spans="1:33" ht="24.75" customHeight="1">
      <c r="A39" s="27">
        <v>16</v>
      </c>
      <c r="B39" s="235"/>
      <c r="C39" s="236"/>
      <c r="D39" s="236"/>
      <c r="E39" s="236"/>
      <c r="F39" s="237"/>
      <c r="G39" s="239"/>
      <c r="H39" s="240"/>
      <c r="I39" s="183"/>
      <c r="J39" s="184"/>
      <c r="K39" s="185" t="str">
        <f t="shared" si="0"/>
        <v/>
      </c>
      <c r="L39" s="186"/>
      <c r="M39" s="186"/>
      <c r="N39" s="186"/>
      <c r="O39" s="186"/>
      <c r="P39" s="187"/>
      <c r="Q39" s="188"/>
      <c r="R39" s="189"/>
      <c r="S39" s="188"/>
      <c r="T39" s="189"/>
      <c r="U39" s="190"/>
      <c r="V39" s="190"/>
      <c r="W39" s="180"/>
      <c r="X39" s="181"/>
      <c r="Y39" s="181"/>
      <c r="Z39" s="181"/>
      <c r="AA39" s="182"/>
      <c r="AB39" s="273"/>
      <c r="AC39" s="274"/>
      <c r="AD39" s="274"/>
      <c r="AE39" s="274"/>
      <c r="AF39" s="274"/>
      <c r="AG39" s="175"/>
    </row>
    <row r="40" spans="1:33" ht="24.75" customHeight="1">
      <c r="A40" s="27">
        <v>17</v>
      </c>
      <c r="B40" s="235"/>
      <c r="C40" s="236"/>
      <c r="D40" s="236"/>
      <c r="E40" s="236"/>
      <c r="F40" s="237"/>
      <c r="G40" s="239"/>
      <c r="H40" s="240"/>
      <c r="I40" s="183"/>
      <c r="J40" s="184"/>
      <c r="K40" s="185" t="str">
        <f t="shared" si="0"/>
        <v/>
      </c>
      <c r="L40" s="186"/>
      <c r="M40" s="186"/>
      <c r="N40" s="186"/>
      <c r="O40" s="186"/>
      <c r="P40" s="187"/>
      <c r="Q40" s="188"/>
      <c r="R40" s="189"/>
      <c r="S40" s="188"/>
      <c r="T40" s="189"/>
      <c r="U40" s="190"/>
      <c r="V40" s="190"/>
      <c r="W40" s="180"/>
      <c r="X40" s="181"/>
      <c r="Y40" s="181"/>
      <c r="Z40" s="181"/>
      <c r="AA40" s="182"/>
      <c r="AB40" s="273"/>
      <c r="AC40" s="274"/>
      <c r="AD40" s="274"/>
      <c r="AE40" s="274"/>
      <c r="AF40" s="275"/>
    </row>
    <row r="41" spans="1:33" ht="24.75" customHeight="1">
      <c r="A41" s="27">
        <v>18</v>
      </c>
      <c r="B41" s="235"/>
      <c r="C41" s="236"/>
      <c r="D41" s="236"/>
      <c r="E41" s="236"/>
      <c r="F41" s="237"/>
      <c r="G41" s="239"/>
      <c r="H41" s="240"/>
      <c r="I41" s="183"/>
      <c r="J41" s="184"/>
      <c r="K41" s="185" t="str">
        <f t="shared" si="0"/>
        <v/>
      </c>
      <c r="L41" s="186"/>
      <c r="M41" s="186"/>
      <c r="N41" s="186"/>
      <c r="O41" s="186"/>
      <c r="P41" s="187"/>
      <c r="Q41" s="188"/>
      <c r="R41" s="189"/>
      <c r="S41" s="188"/>
      <c r="T41" s="189"/>
      <c r="U41" s="190"/>
      <c r="V41" s="190"/>
      <c r="W41" s="180"/>
      <c r="X41" s="181"/>
      <c r="Y41" s="181"/>
      <c r="Z41" s="181"/>
      <c r="AA41" s="182"/>
      <c r="AB41" s="273"/>
      <c r="AC41" s="274"/>
      <c r="AD41" s="274"/>
      <c r="AE41" s="274"/>
      <c r="AF41" s="275"/>
    </row>
    <row r="42" spans="1:33" ht="24.75" customHeight="1">
      <c r="A42" s="27">
        <v>19</v>
      </c>
      <c r="B42" s="235"/>
      <c r="C42" s="236"/>
      <c r="D42" s="236"/>
      <c r="E42" s="236"/>
      <c r="F42" s="237"/>
      <c r="G42" s="239"/>
      <c r="H42" s="240"/>
      <c r="I42" s="183"/>
      <c r="J42" s="184"/>
      <c r="K42" s="185" t="str">
        <f t="shared" si="0"/>
        <v/>
      </c>
      <c r="L42" s="186"/>
      <c r="M42" s="186"/>
      <c r="N42" s="186"/>
      <c r="O42" s="186"/>
      <c r="P42" s="187"/>
      <c r="Q42" s="188"/>
      <c r="R42" s="189"/>
      <c r="S42" s="188"/>
      <c r="T42" s="189"/>
      <c r="U42" s="190"/>
      <c r="V42" s="190"/>
      <c r="W42" s="180"/>
      <c r="X42" s="181"/>
      <c r="Y42" s="181"/>
      <c r="Z42" s="181"/>
      <c r="AA42" s="182"/>
      <c r="AB42" s="273"/>
      <c r="AC42" s="274"/>
      <c r="AD42" s="274"/>
      <c r="AE42" s="274"/>
      <c r="AF42" s="275"/>
    </row>
    <row r="43" spans="1:33" ht="24.75" customHeight="1">
      <c r="A43" s="27">
        <v>20</v>
      </c>
      <c r="B43" s="235"/>
      <c r="C43" s="236"/>
      <c r="D43" s="236"/>
      <c r="E43" s="236"/>
      <c r="F43" s="237"/>
      <c r="G43" s="239"/>
      <c r="H43" s="240"/>
      <c r="I43" s="183"/>
      <c r="J43" s="184"/>
      <c r="K43" s="185" t="str">
        <f t="shared" si="0"/>
        <v/>
      </c>
      <c r="L43" s="186"/>
      <c r="M43" s="186"/>
      <c r="N43" s="186"/>
      <c r="O43" s="186"/>
      <c r="P43" s="187"/>
      <c r="Q43" s="188"/>
      <c r="R43" s="189"/>
      <c r="S43" s="188"/>
      <c r="T43" s="189"/>
      <c r="U43" s="190"/>
      <c r="V43" s="190"/>
      <c r="W43" s="180"/>
      <c r="X43" s="181"/>
      <c r="Y43" s="181"/>
      <c r="Z43" s="181"/>
      <c r="AA43" s="182"/>
      <c r="AB43" s="273"/>
      <c r="AC43" s="274"/>
      <c r="AD43" s="274"/>
      <c r="AE43" s="274"/>
      <c r="AF43" s="275"/>
    </row>
    <row r="44" spans="1:33" ht="24.75" customHeight="1">
      <c r="A44" s="27">
        <v>21</v>
      </c>
      <c r="B44" s="235"/>
      <c r="C44" s="236"/>
      <c r="D44" s="236"/>
      <c r="E44" s="236"/>
      <c r="F44" s="237"/>
      <c r="G44" s="239"/>
      <c r="H44" s="240"/>
      <c r="I44" s="183"/>
      <c r="J44" s="184"/>
      <c r="K44" s="185" t="str">
        <f t="shared" si="0"/>
        <v/>
      </c>
      <c r="L44" s="186"/>
      <c r="M44" s="186"/>
      <c r="N44" s="186"/>
      <c r="O44" s="186"/>
      <c r="P44" s="187"/>
      <c r="Q44" s="188"/>
      <c r="R44" s="189"/>
      <c r="S44" s="188"/>
      <c r="T44" s="189"/>
      <c r="U44" s="190"/>
      <c r="V44" s="190"/>
      <c r="W44" s="180"/>
      <c r="X44" s="181"/>
      <c r="Y44" s="181"/>
      <c r="Z44" s="181"/>
      <c r="AA44" s="182"/>
      <c r="AB44" s="273"/>
      <c r="AC44" s="274"/>
      <c r="AD44" s="274"/>
      <c r="AE44" s="274"/>
      <c r="AF44" s="275"/>
    </row>
    <row r="45" spans="1:33" ht="24.75" customHeight="1">
      <c r="A45" s="27">
        <v>22</v>
      </c>
      <c r="B45" s="235"/>
      <c r="C45" s="236"/>
      <c r="D45" s="236"/>
      <c r="E45" s="236"/>
      <c r="F45" s="237"/>
      <c r="G45" s="239"/>
      <c r="H45" s="240"/>
      <c r="I45" s="183"/>
      <c r="J45" s="184"/>
      <c r="K45" s="185" t="str">
        <f t="shared" si="0"/>
        <v/>
      </c>
      <c r="L45" s="186"/>
      <c r="M45" s="186"/>
      <c r="N45" s="186"/>
      <c r="O45" s="186"/>
      <c r="P45" s="187"/>
      <c r="Q45" s="188"/>
      <c r="R45" s="189"/>
      <c r="S45" s="188"/>
      <c r="T45" s="189"/>
      <c r="U45" s="190"/>
      <c r="V45" s="190"/>
      <c r="W45" s="180"/>
      <c r="X45" s="181"/>
      <c r="Y45" s="181"/>
      <c r="Z45" s="181"/>
      <c r="AA45" s="182"/>
      <c r="AB45" s="273"/>
      <c r="AC45" s="274"/>
      <c r="AD45" s="274"/>
      <c r="AE45" s="274"/>
      <c r="AF45" s="275"/>
    </row>
    <row r="46" spans="1:33" ht="24.75" customHeight="1">
      <c r="A46" s="27">
        <v>23</v>
      </c>
      <c r="B46" s="235"/>
      <c r="C46" s="236"/>
      <c r="D46" s="236"/>
      <c r="E46" s="236"/>
      <c r="F46" s="237"/>
      <c r="G46" s="239"/>
      <c r="H46" s="240"/>
      <c r="I46" s="183"/>
      <c r="J46" s="184"/>
      <c r="K46" s="185" t="str">
        <f t="shared" si="0"/>
        <v/>
      </c>
      <c r="L46" s="186"/>
      <c r="M46" s="186"/>
      <c r="N46" s="186"/>
      <c r="O46" s="186"/>
      <c r="P46" s="187"/>
      <c r="Q46" s="188"/>
      <c r="R46" s="189"/>
      <c r="S46" s="188"/>
      <c r="T46" s="189"/>
      <c r="U46" s="190"/>
      <c r="V46" s="190"/>
      <c r="W46" s="180"/>
      <c r="X46" s="181"/>
      <c r="Y46" s="181"/>
      <c r="Z46" s="181"/>
      <c r="AA46" s="182"/>
      <c r="AB46" s="273"/>
      <c r="AC46" s="274"/>
      <c r="AD46" s="274"/>
      <c r="AE46" s="274"/>
      <c r="AF46" s="275"/>
    </row>
    <row r="47" spans="1:33" ht="24.75" customHeight="1">
      <c r="A47" s="27">
        <v>24</v>
      </c>
      <c r="B47" s="235"/>
      <c r="C47" s="236"/>
      <c r="D47" s="236"/>
      <c r="E47" s="236"/>
      <c r="F47" s="237"/>
      <c r="G47" s="239"/>
      <c r="H47" s="240"/>
      <c r="I47" s="344"/>
      <c r="J47" s="345"/>
      <c r="K47" s="185" t="str">
        <f t="shared" si="0"/>
        <v/>
      </c>
      <c r="L47" s="186"/>
      <c r="M47" s="186"/>
      <c r="N47" s="186"/>
      <c r="O47" s="186"/>
      <c r="P47" s="187"/>
      <c r="Q47" s="188"/>
      <c r="R47" s="189"/>
      <c r="S47" s="188"/>
      <c r="T47" s="189"/>
      <c r="U47" s="190"/>
      <c r="V47" s="190"/>
      <c r="W47" s="180"/>
      <c r="X47" s="181"/>
      <c r="Y47" s="181"/>
      <c r="Z47" s="181"/>
      <c r="AA47" s="182"/>
      <c r="AB47" s="273"/>
      <c r="AC47" s="274"/>
      <c r="AD47" s="274"/>
      <c r="AE47" s="274"/>
      <c r="AF47" s="275"/>
    </row>
    <row r="48" spans="1:33" ht="24.75" customHeight="1">
      <c r="A48" s="27">
        <v>25</v>
      </c>
      <c r="B48" s="235"/>
      <c r="C48" s="236"/>
      <c r="D48" s="236"/>
      <c r="E48" s="236"/>
      <c r="F48" s="237"/>
      <c r="G48" s="239"/>
      <c r="H48" s="240"/>
      <c r="I48" s="183"/>
      <c r="J48" s="184"/>
      <c r="K48" s="185" t="str">
        <f t="shared" si="0"/>
        <v/>
      </c>
      <c r="L48" s="186"/>
      <c r="M48" s="186"/>
      <c r="N48" s="186"/>
      <c r="O48" s="186"/>
      <c r="P48" s="187"/>
      <c r="Q48" s="188"/>
      <c r="R48" s="189"/>
      <c r="S48" s="188"/>
      <c r="T48" s="189"/>
      <c r="U48" s="190"/>
      <c r="V48" s="190"/>
      <c r="W48" s="180"/>
      <c r="X48" s="181"/>
      <c r="Y48" s="181"/>
      <c r="Z48" s="181"/>
      <c r="AA48" s="182"/>
      <c r="AB48" s="349"/>
      <c r="AC48" s="350"/>
      <c r="AD48" s="350"/>
      <c r="AE48" s="350"/>
      <c r="AF48" s="351"/>
    </row>
    <row r="49" spans="1:40" s="12" customFormat="1" ht="24.7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18"/>
    </row>
    <row r="50" spans="1:40" ht="24.75" customHeight="1">
      <c r="A50" s="332" t="s">
        <v>157</v>
      </c>
      <c r="B50" s="332"/>
      <c r="C50" s="332"/>
      <c r="D50" s="332"/>
      <c r="E50" s="332"/>
      <c r="F50" s="25"/>
      <c r="G50" s="25"/>
      <c r="H50" s="25"/>
      <c r="I50" s="25"/>
      <c r="J50" s="25"/>
      <c r="K50" s="25"/>
      <c r="L50" s="25"/>
      <c r="M50" s="25"/>
      <c r="N50" s="25"/>
      <c r="O50" s="25"/>
      <c r="P50" s="25"/>
      <c r="Q50" s="25"/>
      <c r="R50" s="25"/>
      <c r="S50" s="25"/>
      <c r="T50" s="25"/>
      <c r="U50" s="25"/>
      <c r="V50" s="25"/>
      <c r="W50" s="25"/>
      <c r="X50" s="25"/>
      <c r="Y50" s="134" t="s">
        <v>159</v>
      </c>
      <c r="Z50" s="25"/>
      <c r="AA50" s="25"/>
      <c r="AB50" s="25"/>
      <c r="AC50" s="25"/>
      <c r="AD50" s="25"/>
      <c r="AE50" s="7"/>
      <c r="AF50" s="7"/>
      <c r="AH50" s="7"/>
      <c r="AI50" s="7"/>
    </row>
    <row r="51" spans="1:40" ht="24.75" customHeight="1">
      <c r="A51" s="337" t="s">
        <v>158</v>
      </c>
      <c r="B51" s="338"/>
      <c r="C51" s="338"/>
      <c r="D51" s="338"/>
      <c r="E51" s="339"/>
      <c r="F51" s="29"/>
      <c r="G51" s="302" t="s">
        <v>30</v>
      </c>
      <c r="H51" s="303"/>
      <c r="I51" s="303"/>
      <c r="J51" s="29"/>
      <c r="K51" s="329" t="s">
        <v>161</v>
      </c>
      <c r="L51" s="330"/>
      <c r="M51" s="330"/>
      <c r="N51" s="330"/>
      <c r="O51" s="330"/>
      <c r="P51" s="330"/>
      <c r="Q51" s="331"/>
      <c r="R51" s="41"/>
      <c r="S51" s="41"/>
      <c r="T51" s="41"/>
      <c r="U51" s="41"/>
      <c r="V51" s="154" t="s">
        <v>31</v>
      </c>
      <c r="W51" s="154"/>
      <c r="X51" s="154"/>
      <c r="Y51" s="343" t="s">
        <v>16</v>
      </c>
      <c r="Z51" s="337" t="s">
        <v>160</v>
      </c>
      <c r="AA51" s="338"/>
      <c r="AB51" s="338"/>
      <c r="AC51" s="338"/>
      <c r="AD51" s="339"/>
      <c r="AE51" s="7"/>
      <c r="AF51" s="7"/>
      <c r="AH51" s="7"/>
      <c r="AI51" s="7"/>
    </row>
    <row r="52" spans="1:40" ht="24.75" customHeight="1">
      <c r="A52" s="333">
        <f>COUNTIF(W24:AA48,"就職中退(４か月以上・週２０時間以上)")+COUNTIF(W24:AA48,"就職中退（自営）")</f>
        <v>0</v>
      </c>
      <c r="B52" s="334"/>
      <c r="C52" s="334"/>
      <c r="D52" s="334"/>
      <c r="E52" s="24" t="s">
        <v>3</v>
      </c>
      <c r="F52" s="151"/>
      <c r="G52" s="340">
        <f>L56</f>
        <v>0</v>
      </c>
      <c r="H52" s="341" t="e">
        <f>#REF!-C52-E52</f>
        <v>#REF!</v>
      </c>
      <c r="I52" s="24" t="s">
        <v>3</v>
      </c>
      <c r="J52" s="15"/>
      <c r="K52" s="342">
        <f>COUNTIF(W24:AA48,"就職(４か月以上・週２０時間以上)")+COUNTIF(W24:AA48,"就職（自営）")</f>
        <v>0</v>
      </c>
      <c r="L52" s="341"/>
      <c r="M52" s="341"/>
      <c r="N52" s="341"/>
      <c r="O52" s="341"/>
      <c r="P52" s="341"/>
      <c r="Q52" s="24" t="s">
        <v>3</v>
      </c>
      <c r="R52" s="41"/>
      <c r="S52" s="41"/>
      <c r="T52" s="41"/>
      <c r="U52" s="41"/>
      <c r="V52" s="114" t="s">
        <v>139</v>
      </c>
      <c r="W52" s="155"/>
      <c r="X52" s="155"/>
      <c r="Y52" s="343"/>
      <c r="Z52" s="335">
        <f>IF((A52+G52)=0,0,(A52+K52)/(A52+G52-C57-X57)*100)</f>
        <v>0</v>
      </c>
      <c r="AA52" s="336"/>
      <c r="AB52" s="336"/>
      <c r="AC52" s="336"/>
      <c r="AD52" s="26" t="s">
        <v>17</v>
      </c>
      <c r="AE52" s="7"/>
      <c r="AF52" s="7"/>
      <c r="AH52" s="7"/>
      <c r="AI52" s="7"/>
    </row>
    <row r="53" spans="1:40" ht="24.75" customHeight="1">
      <c r="A53" s="355"/>
      <c r="B53" s="355"/>
      <c r="C53" s="355"/>
      <c r="D53" s="355"/>
      <c r="E53" s="15"/>
      <c r="F53" s="151"/>
      <c r="G53" s="355"/>
      <c r="H53" s="355"/>
      <c r="I53" s="15"/>
      <c r="J53" s="15"/>
      <c r="K53" s="346"/>
      <c r="L53" s="299"/>
      <c r="M53" s="299"/>
      <c r="N53" s="299"/>
      <c r="O53" s="299"/>
      <c r="P53" s="299"/>
      <c r="Q53" s="24" t="s">
        <v>3</v>
      </c>
      <c r="R53" s="41"/>
      <c r="S53" s="41"/>
      <c r="T53" s="41"/>
      <c r="U53" s="41"/>
      <c r="V53" s="41"/>
      <c r="W53" s="41"/>
      <c r="X53" s="41"/>
      <c r="Y53" s="41"/>
      <c r="Z53" s="347" t="str">
        <f>IF(K53=0,"",(A52+K53)/(A52+G52-C57)*100)</f>
        <v/>
      </c>
      <c r="AA53" s="348"/>
      <c r="AB53" s="348"/>
      <c r="AC53" s="348"/>
      <c r="AD53" s="26" t="s">
        <v>17</v>
      </c>
      <c r="AE53" s="41"/>
      <c r="AF53" s="41"/>
      <c r="AG53" s="45"/>
    </row>
    <row r="54" spans="1:40" ht="24.75" customHeight="1">
      <c r="A54" s="332" t="s">
        <v>25</v>
      </c>
      <c r="B54" s="332"/>
      <c r="C54" s="332"/>
      <c r="D54" s="332"/>
      <c r="E54" s="153"/>
      <c r="F54" s="156"/>
      <c r="G54" s="157"/>
      <c r="H54" s="158"/>
      <c r="I54" s="124"/>
      <c r="J54" s="156"/>
      <c r="K54" s="159" t="s">
        <v>129</v>
      </c>
      <c r="L54" s="153"/>
      <c r="M54" s="153"/>
      <c r="N54" s="153"/>
      <c r="O54" s="153"/>
      <c r="P54" s="153"/>
      <c r="Q54" s="153"/>
      <c r="R54" s="153"/>
      <c r="S54" s="153"/>
      <c r="T54" s="153"/>
      <c r="U54" s="153"/>
      <c r="V54" s="153"/>
      <c r="W54" s="153"/>
      <c r="X54" s="153"/>
      <c r="Y54" s="153"/>
      <c r="Z54" s="153"/>
      <c r="AA54" s="153"/>
      <c r="AB54" s="153"/>
      <c r="AC54" s="153"/>
      <c r="AD54" s="153"/>
      <c r="AE54" s="7"/>
      <c r="AF54" s="7"/>
      <c r="AH54" s="7"/>
      <c r="AI54" s="7"/>
    </row>
    <row r="55" spans="1:40" ht="24.75" customHeight="1">
      <c r="A55" s="302" t="s">
        <v>15</v>
      </c>
      <c r="B55" s="303"/>
      <c r="C55" s="303"/>
      <c r="D55" s="295" t="s">
        <v>12</v>
      </c>
      <c r="E55" s="302" t="s">
        <v>140</v>
      </c>
      <c r="F55" s="303"/>
      <c r="G55" s="303"/>
      <c r="H55" s="329" t="s">
        <v>141</v>
      </c>
      <c r="I55" s="330"/>
      <c r="J55" s="331"/>
      <c r="K55" s="295" t="s">
        <v>16</v>
      </c>
      <c r="L55" s="302" t="s">
        <v>18</v>
      </c>
      <c r="M55" s="303"/>
      <c r="N55" s="303"/>
      <c r="O55" s="304" t="s">
        <v>16</v>
      </c>
      <c r="P55" s="302" t="s">
        <v>6</v>
      </c>
      <c r="Q55" s="303"/>
      <c r="R55" s="303"/>
      <c r="S55" s="302" t="s">
        <v>142</v>
      </c>
      <c r="T55" s="303"/>
      <c r="U55" s="303"/>
      <c r="V55" s="305" t="s">
        <v>106</v>
      </c>
      <c r="W55" s="305"/>
      <c r="X55" s="305"/>
      <c r="Y55" s="153"/>
      <c r="Z55" s="329" t="s">
        <v>29</v>
      </c>
      <c r="AA55" s="330"/>
      <c r="AB55" s="330"/>
      <c r="AC55" s="330"/>
      <c r="AD55" s="331"/>
      <c r="AE55" s="7"/>
      <c r="AF55" s="7"/>
      <c r="AH55" s="7"/>
      <c r="AI55" s="7"/>
    </row>
    <row r="56" spans="1:40" ht="24.75" customHeight="1">
      <c r="A56" s="296"/>
      <c r="B56" s="297"/>
      <c r="C56" s="117" t="s">
        <v>3</v>
      </c>
      <c r="D56" s="295"/>
      <c r="E56" s="298">
        <f>COUNTIFS(G24:G48,15)+COUNTIFS(G24:G48,12)</f>
        <v>0</v>
      </c>
      <c r="F56" s="299">
        <f>COUNTIF(L24:M48,10)</f>
        <v>0</v>
      </c>
      <c r="G56" s="24" t="s">
        <v>3</v>
      </c>
      <c r="H56" s="300">
        <f>AE61</f>
        <v>0</v>
      </c>
      <c r="I56" s="301"/>
      <c r="J56" s="24" t="s">
        <v>3</v>
      </c>
      <c r="K56" s="295"/>
      <c r="L56" s="298">
        <f>A56-E56-H56</f>
        <v>0</v>
      </c>
      <c r="M56" s="299" t="e">
        <f>E56-H56-J56</f>
        <v>#VALUE!</v>
      </c>
      <c r="N56" s="24" t="s">
        <v>3</v>
      </c>
      <c r="O56" s="304"/>
      <c r="P56" s="300">
        <f>AE62</f>
        <v>0</v>
      </c>
      <c r="Q56" s="301"/>
      <c r="R56" s="24" t="s">
        <v>3</v>
      </c>
      <c r="S56" s="298">
        <f>COUNTIFS(G24:G48,30)+COUNTIFS(G24:G48,27)</f>
        <v>0</v>
      </c>
      <c r="T56" s="299">
        <f>COUNTIF(Z24:AA48,10)</f>
        <v>0</v>
      </c>
      <c r="U56" s="24" t="s">
        <v>3</v>
      </c>
      <c r="V56" s="296">
        <f>COUNTIF(G24:G48,31)</f>
        <v>0</v>
      </c>
      <c r="W56" s="297">
        <f>COUNTIF(AC24:AD48,10)</f>
        <v>0</v>
      </c>
      <c r="X56" s="117" t="s">
        <v>3</v>
      </c>
      <c r="Y56" s="153"/>
      <c r="Z56" s="283">
        <f>IF((H56+P56)=0,0,(H56+P56)/(H56+L56-C57-X57)*100)</f>
        <v>0</v>
      </c>
      <c r="AA56" s="284"/>
      <c r="AB56" s="284"/>
      <c r="AC56" s="284"/>
      <c r="AD56" s="26" t="s">
        <v>17</v>
      </c>
      <c r="AE56" s="7"/>
      <c r="AF56" s="7"/>
      <c r="AH56" s="7"/>
      <c r="AI56" s="7"/>
    </row>
    <row r="57" spans="1:40" ht="24.75" customHeight="1">
      <c r="A57" s="130" t="s">
        <v>133</v>
      </c>
      <c r="B57" s="131"/>
      <c r="C57" s="118"/>
      <c r="D57" s="132" t="s">
        <v>116</v>
      </c>
      <c r="E57" s="138" t="s">
        <v>61</v>
      </c>
      <c r="F57" s="7"/>
      <c r="G57" s="13"/>
      <c r="H57" s="13"/>
      <c r="I57" s="13"/>
      <c r="J57" s="13"/>
      <c r="K57" s="13"/>
      <c r="L57" s="160"/>
      <c r="M57" s="160"/>
      <c r="N57" s="160"/>
      <c r="O57" s="124"/>
      <c r="P57" s="124"/>
      <c r="Q57" s="124"/>
      <c r="R57" s="124"/>
      <c r="S57" s="124"/>
      <c r="T57" s="124"/>
      <c r="U57" s="124"/>
      <c r="V57" s="161" t="s">
        <v>134</v>
      </c>
      <c r="W57" s="162"/>
      <c r="X57" s="163"/>
      <c r="Y57" s="164" t="s">
        <v>132</v>
      </c>
      <c r="Z57" s="139" t="s">
        <v>143</v>
      </c>
      <c r="AA57" s="41"/>
      <c r="AB57" s="41"/>
      <c r="AC57" s="41"/>
      <c r="AD57" s="41"/>
      <c r="AE57" s="41"/>
      <c r="AF57" s="41"/>
    </row>
    <row r="58" spans="1:40" ht="24.75" customHeight="1">
      <c r="A58" s="43" t="s">
        <v>21</v>
      </c>
      <c r="B58" s="41"/>
      <c r="C58" s="41"/>
      <c r="D58" s="41"/>
      <c r="E58" s="41"/>
      <c r="F58" s="41"/>
      <c r="G58" s="41"/>
      <c r="H58" s="41"/>
      <c r="I58" s="41"/>
      <c r="J58" s="41"/>
      <c r="K58" s="41"/>
      <c r="L58" s="124"/>
      <c r="M58" s="158"/>
      <c r="N58" s="165"/>
      <c r="O58" s="124"/>
      <c r="P58" s="124"/>
      <c r="Q58" s="124"/>
      <c r="R58" s="124"/>
      <c r="S58" s="124"/>
      <c r="T58" s="124"/>
      <c r="U58" s="124"/>
      <c r="V58" s="166" t="s">
        <v>61</v>
      </c>
      <c r="W58" s="158"/>
      <c r="X58" s="124"/>
      <c r="Y58" s="41"/>
      <c r="Z58" s="41"/>
      <c r="AA58" s="41"/>
      <c r="AB58" s="41"/>
      <c r="AC58" s="41"/>
      <c r="AD58" s="41"/>
      <c r="AE58" s="41"/>
      <c r="AF58" s="41"/>
    </row>
    <row r="59" spans="1:40" ht="24.75" customHeight="1">
      <c r="A59" s="285"/>
      <c r="B59" s="286"/>
      <c r="C59" s="289" t="s">
        <v>32</v>
      </c>
      <c r="D59" s="352"/>
      <c r="E59" s="289" t="s">
        <v>33</v>
      </c>
      <c r="F59" s="290"/>
      <c r="G59" s="290"/>
      <c r="H59" s="290"/>
      <c r="I59" s="289" t="s">
        <v>54</v>
      </c>
      <c r="J59" s="290"/>
      <c r="K59" s="290"/>
      <c r="L59" s="352"/>
      <c r="M59" s="290" t="s">
        <v>55</v>
      </c>
      <c r="N59" s="290"/>
      <c r="O59" s="290"/>
      <c r="P59" s="290"/>
      <c r="Q59" s="279" t="s">
        <v>56</v>
      </c>
      <c r="R59" s="324"/>
      <c r="S59" s="324"/>
      <c r="T59" s="280"/>
      <c r="U59" s="324" t="s">
        <v>35</v>
      </c>
      <c r="V59" s="324"/>
      <c r="W59" s="324"/>
      <c r="X59" s="324"/>
      <c r="Y59" s="321" t="s">
        <v>144</v>
      </c>
      <c r="Z59" s="280"/>
      <c r="AA59" s="279" t="s">
        <v>137</v>
      </c>
      <c r="AB59" s="280"/>
      <c r="AC59" s="279" t="s">
        <v>7</v>
      </c>
      <c r="AD59" s="280"/>
      <c r="AE59" s="279" t="s">
        <v>20</v>
      </c>
      <c r="AF59" s="280"/>
    </row>
    <row r="60" spans="1:40" s="42" customFormat="1" ht="24.75" customHeight="1">
      <c r="A60" s="287"/>
      <c r="B60" s="288"/>
      <c r="C60" s="353"/>
      <c r="D60" s="354"/>
      <c r="E60" s="294"/>
      <c r="F60" s="293"/>
      <c r="G60" s="291" t="s">
        <v>34</v>
      </c>
      <c r="H60" s="291"/>
      <c r="I60" s="294"/>
      <c r="J60" s="293"/>
      <c r="K60" s="291" t="s">
        <v>34</v>
      </c>
      <c r="L60" s="292"/>
      <c r="M60" s="293"/>
      <c r="N60" s="293"/>
      <c r="O60" s="291" t="s">
        <v>34</v>
      </c>
      <c r="P60" s="291"/>
      <c r="Q60" s="294"/>
      <c r="R60" s="293"/>
      <c r="S60" s="291" t="s">
        <v>34</v>
      </c>
      <c r="T60" s="292"/>
      <c r="U60" s="293"/>
      <c r="V60" s="293"/>
      <c r="W60" s="291" t="s">
        <v>34</v>
      </c>
      <c r="X60" s="291"/>
      <c r="Y60" s="281"/>
      <c r="Z60" s="282"/>
      <c r="AA60" s="281"/>
      <c r="AB60" s="282"/>
      <c r="AC60" s="281"/>
      <c r="AD60" s="282"/>
      <c r="AE60" s="281"/>
      <c r="AF60" s="282"/>
      <c r="AG60" s="18"/>
      <c r="AH60" s="53"/>
      <c r="AI60" s="46"/>
      <c r="AJ60" s="46"/>
      <c r="AK60" s="109"/>
      <c r="AL60" s="53"/>
      <c r="AM60" s="276"/>
      <c r="AN60" s="276"/>
    </row>
    <row r="61" spans="1:40" s="28" customFormat="1" ht="24.75" customHeight="1">
      <c r="A61" s="277" t="s">
        <v>8</v>
      </c>
      <c r="B61" s="278"/>
      <c r="C61" s="89">
        <f>COUNTIF($G$24:$G$48,1)</f>
        <v>0</v>
      </c>
      <c r="D61" s="37" t="s">
        <v>3</v>
      </c>
      <c r="E61" s="101">
        <f>COUNTIF($G$24:$G$48,2)</f>
        <v>0</v>
      </c>
      <c r="F61" s="102" t="s">
        <v>3</v>
      </c>
      <c r="G61" s="101">
        <f>COUNTIF($G$24:$G$48,3)</f>
        <v>0</v>
      </c>
      <c r="H61" s="9" t="s">
        <v>19</v>
      </c>
      <c r="I61" s="101">
        <f>COUNTIF($G$24:$G$48,4)</f>
        <v>0</v>
      </c>
      <c r="J61" s="102" t="s">
        <v>3</v>
      </c>
      <c r="K61" s="101">
        <f>COUNTIF($G$24:$G$48,5)</f>
        <v>0</v>
      </c>
      <c r="L61" s="102" t="s">
        <v>3</v>
      </c>
      <c r="M61" s="103">
        <f>COUNTIF($G$24:$G$48,6)</f>
        <v>0</v>
      </c>
      <c r="N61" s="102" t="s">
        <v>3</v>
      </c>
      <c r="O61" s="101">
        <f>COUNTIF($G$24:$G$48,7)</f>
        <v>0</v>
      </c>
      <c r="P61" s="9" t="s">
        <v>3</v>
      </c>
      <c r="Q61" s="101">
        <f>COUNTIF($G$24:$G$48,8)</f>
        <v>0</v>
      </c>
      <c r="R61" s="102" t="s">
        <v>3</v>
      </c>
      <c r="S61" s="101">
        <f>COUNTIF($G$24:$G$48,9)</f>
        <v>0</v>
      </c>
      <c r="T61" s="102" t="s">
        <v>3</v>
      </c>
      <c r="U61" s="103">
        <f>COUNTIF($G$24:$H$48,10)</f>
        <v>0</v>
      </c>
      <c r="V61" s="9" t="s">
        <v>3</v>
      </c>
      <c r="W61" s="101">
        <f>COUNTIF($G$24:$H$48,11)</f>
        <v>0</v>
      </c>
      <c r="X61" s="9" t="s">
        <v>3</v>
      </c>
      <c r="Y61" s="149">
        <f>COUNTIF($G$24:$H$48,12)</f>
        <v>0</v>
      </c>
      <c r="Z61" s="37" t="s">
        <v>3</v>
      </c>
      <c r="AA61" s="90">
        <f>COUNTIF($G$24:$H$48,13)</f>
        <v>0</v>
      </c>
      <c r="AB61" s="37" t="s">
        <v>3</v>
      </c>
      <c r="AC61" s="90">
        <f>COUNTIF($G$24:$G$48,14)</f>
        <v>0</v>
      </c>
      <c r="AD61" s="37" t="s">
        <v>3</v>
      </c>
      <c r="AE61" s="91">
        <f>C61+E61+G61+I61+K61+M61+O61+Q61+S61+U61+W61+AA61+AC61</f>
        <v>0</v>
      </c>
      <c r="AF61" s="55" t="s">
        <v>3</v>
      </c>
      <c r="AG61" s="18"/>
      <c r="AH61" s="50"/>
      <c r="AI61" s="47"/>
      <c r="AJ61" s="46"/>
      <c r="AK61" s="110"/>
      <c r="AL61" s="50"/>
      <c r="AM61" s="276"/>
      <c r="AN61" s="276"/>
    </row>
    <row r="62" spans="1:40" ht="24.75" customHeight="1">
      <c r="A62" s="277" t="s">
        <v>9</v>
      </c>
      <c r="B62" s="278"/>
      <c r="C62" s="89">
        <f>COUNTIF($G$24:$G$48,16)</f>
        <v>0</v>
      </c>
      <c r="D62" s="37" t="s">
        <v>3</v>
      </c>
      <c r="E62" s="90">
        <f>COUNTIF($G$24:$G$48,17)</f>
        <v>0</v>
      </c>
      <c r="F62" s="37" t="s">
        <v>3</v>
      </c>
      <c r="G62" s="90">
        <f>COUNTIF($G$24:$G$48,18)</f>
        <v>0</v>
      </c>
      <c r="H62" s="52" t="s">
        <v>3</v>
      </c>
      <c r="I62" s="90">
        <f>COUNTIF($G$24:$G$48,19)</f>
        <v>0</v>
      </c>
      <c r="J62" s="37" t="s">
        <v>3</v>
      </c>
      <c r="K62" s="90">
        <f>COUNTIF($G$24:$G$48,20)</f>
        <v>0</v>
      </c>
      <c r="L62" s="37" t="s">
        <v>3</v>
      </c>
      <c r="M62" s="89">
        <f>COUNTIF($G$24:$G$48,21)</f>
        <v>0</v>
      </c>
      <c r="N62" s="37" t="s">
        <v>3</v>
      </c>
      <c r="O62" s="90">
        <f>COUNTIF($G$24:$G$48,22)</f>
        <v>0</v>
      </c>
      <c r="P62" s="52" t="s">
        <v>3</v>
      </c>
      <c r="Q62" s="90">
        <f>COUNTIF($G$24:$G$48,23)</f>
        <v>0</v>
      </c>
      <c r="R62" s="37" t="s">
        <v>3</v>
      </c>
      <c r="S62" s="90">
        <f>COUNTIF($G$24:$G$48,24)</f>
        <v>0</v>
      </c>
      <c r="T62" s="37" t="s">
        <v>3</v>
      </c>
      <c r="U62" s="89">
        <f>COUNTIF($G$24:$H$48,25)</f>
        <v>0</v>
      </c>
      <c r="V62" s="52" t="s">
        <v>3</v>
      </c>
      <c r="W62" s="90">
        <f>COUNTIF($G$24:$H$48,26)</f>
        <v>0</v>
      </c>
      <c r="X62" s="52" t="s">
        <v>3</v>
      </c>
      <c r="Y62" s="149">
        <f>COUNTIF($G$24:$H$48,27)</f>
        <v>0</v>
      </c>
      <c r="Z62" s="37" t="s">
        <v>3</v>
      </c>
      <c r="AA62" s="90">
        <f>COUNTIF($G$24:$H$48,28)</f>
        <v>0</v>
      </c>
      <c r="AB62" s="37" t="s">
        <v>3</v>
      </c>
      <c r="AC62" s="90">
        <f>COUNTIF($G$24:$G$48,29)</f>
        <v>0</v>
      </c>
      <c r="AD62" s="37" t="s">
        <v>3</v>
      </c>
      <c r="AE62" s="91">
        <f>C62+E62+G62+I62+K62+M62+O62+Q62+S62+U62+W62+AA62+AC62</f>
        <v>0</v>
      </c>
      <c r="AF62" s="55" t="s">
        <v>3</v>
      </c>
      <c r="AH62" s="48"/>
      <c r="AI62" s="54"/>
      <c r="AJ62" s="46"/>
      <c r="AK62" s="108"/>
      <c r="AL62" s="48"/>
      <c r="AM62" s="51"/>
      <c r="AN62" s="51"/>
    </row>
    <row r="63" spans="1:40" ht="24.75" customHeight="1">
      <c r="A63" s="41"/>
      <c r="B63" s="150" t="s">
        <v>113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row>
    <row r="64" spans="1:40" ht="24.75" customHeight="1">
      <c r="AA64" s="46"/>
      <c r="AB64" s="46"/>
      <c r="AC64" s="56"/>
      <c r="AD64" s="306" t="s">
        <v>39</v>
      </c>
      <c r="AE64" s="307"/>
      <c r="AF64" s="308"/>
      <c r="AG64" s="94"/>
    </row>
    <row r="65" spans="1:36" ht="24.75" customHeight="1">
      <c r="A65" s="7" t="s">
        <v>23</v>
      </c>
      <c r="B65" s="7"/>
      <c r="C65" s="7"/>
      <c r="D65" s="7"/>
      <c r="E65" s="7"/>
      <c r="F65" s="7"/>
      <c r="G65" s="7"/>
      <c r="H65" s="7"/>
      <c r="I65" s="7"/>
      <c r="J65" s="7"/>
      <c r="K65" s="7"/>
      <c r="L65" s="7"/>
      <c r="M65" s="7"/>
      <c r="N65" s="7"/>
      <c r="O65" s="7"/>
      <c r="P65" s="7"/>
      <c r="Q65" s="7"/>
      <c r="R65" s="141"/>
      <c r="S65" s="7"/>
      <c r="T65" s="7"/>
      <c r="U65" s="7"/>
      <c r="V65" s="7"/>
      <c r="W65" s="7"/>
      <c r="X65" s="7"/>
      <c r="Y65" s="7"/>
      <c r="Z65" s="7"/>
      <c r="AA65" s="47"/>
      <c r="AB65" s="47"/>
      <c r="AC65" s="56"/>
      <c r="AD65" s="309"/>
      <c r="AE65" s="310"/>
      <c r="AF65" s="311"/>
      <c r="AG65" s="96"/>
    </row>
    <row r="66" spans="1:36" s="7" customFormat="1" ht="24.75" customHeight="1">
      <c r="A66" s="7">
        <v>1</v>
      </c>
      <c r="B66" s="38"/>
      <c r="C66" s="7" t="s">
        <v>114</v>
      </c>
      <c r="R66" s="322" t="s">
        <v>150</v>
      </c>
      <c r="S66" s="322"/>
      <c r="T66" s="322"/>
      <c r="U66" s="322"/>
      <c r="V66" s="322"/>
      <c r="W66" s="322"/>
      <c r="X66" s="322"/>
      <c r="Y66" s="322"/>
      <c r="Z66" s="312" t="s">
        <v>58</v>
      </c>
      <c r="AA66" s="313">
        <f>COUNTIFS(Q24:R48,"○")-COUNTIFS(G24:H48,15,Q24:R48,"○")</f>
        <v>0</v>
      </c>
      <c r="AB66" s="313"/>
      <c r="AC66" s="314" t="s">
        <v>57</v>
      </c>
      <c r="AD66" s="315" t="e">
        <f>ROUND(AA66/AA67*100,1)</f>
        <v>#DIV/0!</v>
      </c>
      <c r="AE66" s="316"/>
      <c r="AF66" s="317"/>
      <c r="AG66" s="98"/>
    </row>
    <row r="67" spans="1:36" s="7" customFormat="1" ht="24.75" customHeight="1">
      <c r="B67" s="75" t="s">
        <v>107</v>
      </c>
      <c r="R67" s="323" t="s">
        <v>151</v>
      </c>
      <c r="S67" s="323"/>
      <c r="T67" s="323"/>
      <c r="U67" s="323"/>
      <c r="V67" s="323"/>
      <c r="W67" s="323"/>
      <c r="X67" s="323"/>
      <c r="Y67" s="323"/>
      <c r="Z67" s="312"/>
      <c r="AA67" s="325">
        <f>H56+COUNTIFS(G24:G48,12)+L56-C57-X57</f>
        <v>0</v>
      </c>
      <c r="AB67" s="304"/>
      <c r="AC67" s="314"/>
      <c r="AD67" s="318"/>
      <c r="AE67" s="319"/>
      <c r="AF67" s="320"/>
      <c r="AG67" s="18"/>
    </row>
    <row r="68" spans="1:36" s="7" customFormat="1" ht="24.75" customHeight="1">
      <c r="A68" s="7">
        <v>2</v>
      </c>
      <c r="B68" s="13" t="s">
        <v>122</v>
      </c>
      <c r="AG68" s="18"/>
    </row>
    <row r="69" spans="1:36" s="7" customFormat="1" ht="24.75" customHeight="1">
      <c r="A69" s="7">
        <v>3</v>
      </c>
      <c r="B69" s="7" t="s">
        <v>123</v>
      </c>
      <c r="C69" s="41"/>
      <c r="D69" s="41"/>
      <c r="E69" s="41"/>
      <c r="F69" s="41"/>
      <c r="G69" s="41"/>
      <c r="H69" s="41"/>
      <c r="I69" s="41"/>
      <c r="J69" s="41"/>
      <c r="K69" s="41"/>
      <c r="L69" s="41"/>
      <c r="M69" s="41"/>
      <c r="N69" s="41"/>
      <c r="O69" s="41"/>
      <c r="P69" s="41"/>
      <c r="Q69" s="41"/>
      <c r="R69"/>
      <c r="S69"/>
      <c r="T69"/>
      <c r="U69"/>
      <c r="V69"/>
      <c r="W69"/>
      <c r="X69"/>
      <c r="Y69"/>
      <c r="Z69"/>
      <c r="AA69"/>
      <c r="AB69"/>
      <c r="AC69"/>
      <c r="AD69"/>
      <c r="AG69" s="18"/>
    </row>
    <row r="70" spans="1:36" ht="24.75" customHeight="1">
      <c r="A70" s="7">
        <v>4</v>
      </c>
      <c r="B70" s="13" t="s">
        <v>124</v>
      </c>
      <c r="C70" s="41"/>
      <c r="D70" s="41"/>
      <c r="E70" s="41"/>
      <c r="F70" s="41"/>
      <c r="G70" s="41"/>
      <c r="H70" s="41"/>
      <c r="I70" s="41"/>
      <c r="J70" s="41"/>
      <c r="K70" s="41"/>
      <c r="L70" s="41"/>
      <c r="M70" s="41"/>
      <c r="N70" s="41"/>
      <c r="O70" s="41"/>
      <c r="P70" s="41"/>
      <c r="Q70" s="41"/>
    </row>
    <row r="71" spans="1:36" ht="26.25" customHeight="1">
      <c r="A71" s="7">
        <v>5</v>
      </c>
      <c r="B71" s="41" t="s">
        <v>109</v>
      </c>
      <c r="C71" s="41"/>
      <c r="D71" s="41"/>
      <c r="E71" s="41"/>
      <c r="F71" s="41"/>
      <c r="G71" s="41"/>
      <c r="H71" s="41"/>
      <c r="I71" s="41"/>
      <c r="J71" s="41"/>
      <c r="K71" s="41"/>
      <c r="L71" s="41"/>
      <c r="M71" s="41"/>
      <c r="N71" s="41"/>
      <c r="O71" s="41"/>
      <c r="P71" s="41"/>
      <c r="Q71" s="41"/>
      <c r="AH71" s="18"/>
      <c r="AI71" s="18"/>
      <c r="AJ71" s="18"/>
    </row>
    <row r="72" spans="1:36" ht="26.25" customHeight="1">
      <c r="A72" s="7"/>
      <c r="B72" s="115" t="s">
        <v>111</v>
      </c>
      <c r="C72" s="41"/>
      <c r="D72" s="41"/>
      <c r="E72" s="41"/>
      <c r="F72" s="41"/>
      <c r="G72" s="41"/>
      <c r="H72" s="41"/>
      <c r="I72" s="41"/>
      <c r="J72" s="41"/>
      <c r="K72" s="41"/>
      <c r="L72" s="41"/>
      <c r="M72" s="41"/>
      <c r="N72" s="41"/>
      <c r="O72" s="41"/>
      <c r="P72" s="41"/>
      <c r="Q72" s="41"/>
      <c r="AH72" s="18"/>
      <c r="AI72" s="18"/>
      <c r="AJ72" s="18"/>
    </row>
    <row r="73" spans="1:36" s="111" customFormat="1" ht="26.25" customHeight="1">
      <c r="A73" s="75">
        <v>6</v>
      </c>
      <c r="B73" s="75" t="s">
        <v>145</v>
      </c>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G73" s="112"/>
      <c r="AH73" s="112"/>
      <c r="AI73" s="112"/>
      <c r="AJ73" s="112"/>
    </row>
    <row r="74" spans="1:36" s="111" customFormat="1" ht="26.25" customHeight="1">
      <c r="B74" s="115" t="s">
        <v>115</v>
      </c>
      <c r="AG74" s="112"/>
      <c r="AH74" s="112"/>
      <c r="AI74" s="112"/>
      <c r="AJ74" s="112"/>
    </row>
    <row r="75" spans="1:36" ht="24.75" customHeight="1">
      <c r="A75" s="41"/>
      <c r="B75" s="84"/>
    </row>
    <row r="76" spans="1:36" s="41" customFormat="1" ht="24.75" customHeight="1">
      <c r="A76" s="75"/>
      <c r="AG76" s="18"/>
    </row>
  </sheetData>
  <dataConsolidate/>
  <mergeCells count="319">
    <mergeCell ref="B28:F28"/>
    <mergeCell ref="AB44:AF44"/>
    <mergeCell ref="AB43:AF43"/>
    <mergeCell ref="AB37:AF37"/>
    <mergeCell ref="AB29:AF29"/>
    <mergeCell ref="AB30:AF30"/>
    <mergeCell ref="B43:F43"/>
    <mergeCell ref="B38:F38"/>
    <mergeCell ref="B30:F30"/>
    <mergeCell ref="B31:F31"/>
    <mergeCell ref="B32:F32"/>
    <mergeCell ref="B33:F33"/>
    <mergeCell ref="B44:F44"/>
    <mergeCell ref="B40:F40"/>
    <mergeCell ref="G41:H41"/>
    <mergeCell ref="B42:F42"/>
    <mergeCell ref="B39:F39"/>
    <mergeCell ref="B29:F29"/>
    <mergeCell ref="B41:F41"/>
    <mergeCell ref="B34:F34"/>
    <mergeCell ref="B35:F35"/>
    <mergeCell ref="B36:F36"/>
    <mergeCell ref="G40:H40"/>
    <mergeCell ref="G38:H38"/>
    <mergeCell ref="I60:J60"/>
    <mergeCell ref="I59:L59"/>
    <mergeCell ref="G33:H33"/>
    <mergeCell ref="G34:H34"/>
    <mergeCell ref="G42:H42"/>
    <mergeCell ref="G43:H43"/>
    <mergeCell ref="G44:H44"/>
    <mergeCell ref="G37:H37"/>
    <mergeCell ref="B37:F37"/>
    <mergeCell ref="I39:J39"/>
    <mergeCell ref="I38:J38"/>
    <mergeCell ref="K38:P38"/>
    <mergeCell ref="G35:H35"/>
    <mergeCell ref="I35:J35"/>
    <mergeCell ref="K35:P35"/>
    <mergeCell ref="G36:H36"/>
    <mergeCell ref="I34:J34"/>
    <mergeCell ref="K34:P34"/>
    <mergeCell ref="A53:D53"/>
    <mergeCell ref="A62:B62"/>
    <mergeCell ref="A54:D54"/>
    <mergeCell ref="A55:C55"/>
    <mergeCell ref="D55:D56"/>
    <mergeCell ref="E55:G55"/>
    <mergeCell ref="B45:F45"/>
    <mergeCell ref="B46:F46"/>
    <mergeCell ref="B47:F47"/>
    <mergeCell ref="E60:F60"/>
    <mergeCell ref="G60:H60"/>
    <mergeCell ref="A51:E51"/>
    <mergeCell ref="B48:F48"/>
    <mergeCell ref="G45:H45"/>
    <mergeCell ref="C59:D60"/>
    <mergeCell ref="G53:H53"/>
    <mergeCell ref="AB21:AF23"/>
    <mergeCell ref="AB24:AF24"/>
    <mergeCell ref="AB25:AF25"/>
    <mergeCell ref="AB26:AF26"/>
    <mergeCell ref="AB27:AF27"/>
    <mergeCell ref="AB28:AF28"/>
    <mergeCell ref="AB46:AF46"/>
    <mergeCell ref="AB47:AF47"/>
    <mergeCell ref="AB48:AF48"/>
    <mergeCell ref="AB31:AF31"/>
    <mergeCell ref="AB32:AF32"/>
    <mergeCell ref="Z55:AD55"/>
    <mergeCell ref="W47:AA47"/>
    <mergeCell ref="Z51:AD51"/>
    <mergeCell ref="G52:H52"/>
    <mergeCell ref="K52:P52"/>
    <mergeCell ref="G46:H46"/>
    <mergeCell ref="V56:W56"/>
    <mergeCell ref="G51:I51"/>
    <mergeCell ref="K51:Q51"/>
    <mergeCell ref="Y51:Y52"/>
    <mergeCell ref="U48:V48"/>
    <mergeCell ref="W48:AA48"/>
    <mergeCell ref="G48:H48"/>
    <mergeCell ref="W46:AA46"/>
    <mergeCell ref="U47:V47"/>
    <mergeCell ref="S47:T47"/>
    <mergeCell ref="I47:J47"/>
    <mergeCell ref="K47:P47"/>
    <mergeCell ref="G47:H47"/>
    <mergeCell ref="I46:J46"/>
    <mergeCell ref="K46:P46"/>
    <mergeCell ref="K53:P53"/>
    <mergeCell ref="Z53:AC53"/>
    <mergeCell ref="A21:A23"/>
    <mergeCell ref="AB38:AF38"/>
    <mergeCell ref="AB39:AF39"/>
    <mergeCell ref="AB40:AF40"/>
    <mergeCell ref="AB41:AF41"/>
    <mergeCell ref="AB42:AF42"/>
    <mergeCell ref="B25:F25"/>
    <mergeCell ref="AB45:AF45"/>
    <mergeCell ref="H55:J55"/>
    <mergeCell ref="G24:H24"/>
    <mergeCell ref="A50:E50"/>
    <mergeCell ref="A52:D52"/>
    <mergeCell ref="Z52:AC52"/>
    <mergeCell ref="K45:P45"/>
    <mergeCell ref="Q45:R45"/>
    <mergeCell ref="S45:T45"/>
    <mergeCell ref="Q47:R47"/>
    <mergeCell ref="G28:H28"/>
    <mergeCell ref="G29:H29"/>
    <mergeCell ref="G30:H30"/>
    <mergeCell ref="I48:J48"/>
    <mergeCell ref="K48:P48"/>
    <mergeCell ref="Q48:R48"/>
    <mergeCell ref="S48:T48"/>
    <mergeCell ref="AD64:AF65"/>
    <mergeCell ref="Z66:Z67"/>
    <mergeCell ref="AA66:AB66"/>
    <mergeCell ref="AC66:AC67"/>
    <mergeCell ref="AD66:AF67"/>
    <mergeCell ref="Y59:Z60"/>
    <mergeCell ref="AA59:AB60"/>
    <mergeCell ref="R66:Y66"/>
    <mergeCell ref="R67:Y67"/>
    <mergeCell ref="S60:T60"/>
    <mergeCell ref="U60:V60"/>
    <mergeCell ref="W60:X60"/>
    <mergeCell ref="U59:X59"/>
    <mergeCell ref="AA67:AB67"/>
    <mergeCell ref="Q59:T59"/>
    <mergeCell ref="AM60:AN61"/>
    <mergeCell ref="A61:B61"/>
    <mergeCell ref="AC59:AD60"/>
    <mergeCell ref="AE59:AF60"/>
    <mergeCell ref="Z56:AC56"/>
    <mergeCell ref="A59:B60"/>
    <mergeCell ref="E59:H59"/>
    <mergeCell ref="M59:P59"/>
    <mergeCell ref="K60:L60"/>
    <mergeCell ref="M60:N60"/>
    <mergeCell ref="O60:P60"/>
    <mergeCell ref="Q60:R60"/>
    <mergeCell ref="K55:K56"/>
    <mergeCell ref="A56:B56"/>
    <mergeCell ref="E56:F56"/>
    <mergeCell ref="H56:I56"/>
    <mergeCell ref="L55:N55"/>
    <mergeCell ref="O55:O56"/>
    <mergeCell ref="P55:R55"/>
    <mergeCell ref="S55:U55"/>
    <mergeCell ref="V55:X55"/>
    <mergeCell ref="L56:M56"/>
    <mergeCell ref="P56:Q56"/>
    <mergeCell ref="S56:T56"/>
    <mergeCell ref="W44:AA44"/>
    <mergeCell ref="U43:V43"/>
    <mergeCell ref="U45:V45"/>
    <mergeCell ref="I44:J44"/>
    <mergeCell ref="K44:P44"/>
    <mergeCell ref="Q44:R44"/>
    <mergeCell ref="S44:T44"/>
    <mergeCell ref="W45:AA45"/>
    <mergeCell ref="S46:T46"/>
    <mergeCell ref="U46:V46"/>
    <mergeCell ref="Q46:R46"/>
    <mergeCell ref="U44:V44"/>
    <mergeCell ref="I45:J45"/>
    <mergeCell ref="W43:AA43"/>
    <mergeCell ref="U42:V42"/>
    <mergeCell ref="I43:J43"/>
    <mergeCell ref="K43:P43"/>
    <mergeCell ref="Q43:R43"/>
    <mergeCell ref="S43:T43"/>
    <mergeCell ref="W42:AA42"/>
    <mergeCell ref="I42:J42"/>
    <mergeCell ref="K42:P42"/>
    <mergeCell ref="Q42:R42"/>
    <mergeCell ref="S42:T42"/>
    <mergeCell ref="Q38:R38"/>
    <mergeCell ref="S38:T38"/>
    <mergeCell ref="G39:H39"/>
    <mergeCell ref="U38:V38"/>
    <mergeCell ref="S39:T39"/>
    <mergeCell ref="W40:AA40"/>
    <mergeCell ref="U41:V41"/>
    <mergeCell ref="S40:T40"/>
    <mergeCell ref="W41:AA41"/>
    <mergeCell ref="W38:AA38"/>
    <mergeCell ref="W39:AA39"/>
    <mergeCell ref="K39:P39"/>
    <mergeCell ref="Q39:R39"/>
    <mergeCell ref="U39:V39"/>
    <mergeCell ref="I41:J41"/>
    <mergeCell ref="K41:P41"/>
    <mergeCell ref="I40:J40"/>
    <mergeCell ref="Q41:R41"/>
    <mergeCell ref="S41:T41"/>
    <mergeCell ref="K40:P40"/>
    <mergeCell ref="Q40:R40"/>
    <mergeCell ref="U40:V40"/>
    <mergeCell ref="W37:AA37"/>
    <mergeCell ref="Q35:R35"/>
    <mergeCell ref="S35:T35"/>
    <mergeCell ref="W36:AA36"/>
    <mergeCell ref="AB36:AF36"/>
    <mergeCell ref="U35:V35"/>
    <mergeCell ref="W35:AA35"/>
    <mergeCell ref="U36:V36"/>
    <mergeCell ref="I37:J37"/>
    <mergeCell ref="K37:P37"/>
    <mergeCell ref="Q37:R37"/>
    <mergeCell ref="S37:T37"/>
    <mergeCell ref="I36:J36"/>
    <mergeCell ref="K36:P36"/>
    <mergeCell ref="Q36:R36"/>
    <mergeCell ref="S36:T36"/>
    <mergeCell ref="U37:V37"/>
    <mergeCell ref="Q34:R34"/>
    <mergeCell ref="S34:T34"/>
    <mergeCell ref="AB35:AF35"/>
    <mergeCell ref="W33:AA33"/>
    <mergeCell ref="U34:V34"/>
    <mergeCell ref="AB33:AF33"/>
    <mergeCell ref="I33:J33"/>
    <mergeCell ref="K33:P33"/>
    <mergeCell ref="Q33:R33"/>
    <mergeCell ref="S33:T33"/>
    <mergeCell ref="W34:AA34"/>
    <mergeCell ref="AB34:AF34"/>
    <mergeCell ref="U33:V33"/>
    <mergeCell ref="Q31:R31"/>
    <mergeCell ref="S31:T31"/>
    <mergeCell ref="W32:AA32"/>
    <mergeCell ref="U31:V31"/>
    <mergeCell ref="W31:AA31"/>
    <mergeCell ref="U32:V32"/>
    <mergeCell ref="S30:T30"/>
    <mergeCell ref="U30:V30"/>
    <mergeCell ref="G32:H32"/>
    <mergeCell ref="I32:J32"/>
    <mergeCell ref="K32:P32"/>
    <mergeCell ref="Q32:R32"/>
    <mergeCell ref="S32:T32"/>
    <mergeCell ref="G31:H31"/>
    <mergeCell ref="I31:J31"/>
    <mergeCell ref="K31:P31"/>
    <mergeCell ref="AA1:AF1"/>
    <mergeCell ref="D4:I4"/>
    <mergeCell ref="P4:AF4"/>
    <mergeCell ref="AA2:AF2"/>
    <mergeCell ref="D5:I5"/>
    <mergeCell ref="D6:I6"/>
    <mergeCell ref="K25:P25"/>
    <mergeCell ref="Q25:R25"/>
    <mergeCell ref="S25:T25"/>
    <mergeCell ref="G25:H25"/>
    <mergeCell ref="W24:AA24"/>
    <mergeCell ref="I24:J24"/>
    <mergeCell ref="K24:P24"/>
    <mergeCell ref="Q24:R24"/>
    <mergeCell ref="S24:T24"/>
    <mergeCell ref="I25:J25"/>
    <mergeCell ref="U25:V25"/>
    <mergeCell ref="W25:AA25"/>
    <mergeCell ref="D15:I15"/>
    <mergeCell ref="D7:I7"/>
    <mergeCell ref="D12:I12"/>
    <mergeCell ref="G21:H23"/>
    <mergeCell ref="S21:T23"/>
    <mergeCell ref="U21:V23"/>
    <mergeCell ref="W27:AA27"/>
    <mergeCell ref="S27:T27"/>
    <mergeCell ref="D17:I17"/>
    <mergeCell ref="D8:I8"/>
    <mergeCell ref="U24:V24"/>
    <mergeCell ref="K21:P23"/>
    <mergeCell ref="U27:V27"/>
    <mergeCell ref="I26:J26"/>
    <mergeCell ref="K26:P26"/>
    <mergeCell ref="Q26:R26"/>
    <mergeCell ref="S26:T26"/>
    <mergeCell ref="U26:V26"/>
    <mergeCell ref="D10:I10"/>
    <mergeCell ref="D13:I13"/>
    <mergeCell ref="Q20:W20"/>
    <mergeCell ref="B21:F23"/>
    <mergeCell ref="B24:F24"/>
    <mergeCell ref="D14:I14"/>
    <mergeCell ref="G26:H26"/>
    <mergeCell ref="G27:H27"/>
    <mergeCell ref="B26:F26"/>
    <mergeCell ref="B27:F27"/>
    <mergeCell ref="D19:I19"/>
    <mergeCell ref="D20:I20"/>
    <mergeCell ref="AA3:AF3"/>
    <mergeCell ref="W29:AA29"/>
    <mergeCell ref="I29:J29"/>
    <mergeCell ref="K29:P29"/>
    <mergeCell ref="Q29:R29"/>
    <mergeCell ref="S29:T29"/>
    <mergeCell ref="W30:AA30"/>
    <mergeCell ref="U29:V29"/>
    <mergeCell ref="I30:J30"/>
    <mergeCell ref="K30:P30"/>
    <mergeCell ref="Q30:R30"/>
    <mergeCell ref="I28:J28"/>
    <mergeCell ref="K28:P28"/>
    <mergeCell ref="Q28:R28"/>
    <mergeCell ref="S28:T28"/>
    <mergeCell ref="U28:V28"/>
    <mergeCell ref="I27:J27"/>
    <mergeCell ref="K27:P27"/>
    <mergeCell ref="Q27:R27"/>
    <mergeCell ref="W21:AA23"/>
    <mergeCell ref="Q21:R23"/>
    <mergeCell ref="I21:J23"/>
    <mergeCell ref="W28:AA28"/>
    <mergeCell ref="W26:AA26"/>
  </mergeCells>
  <phoneticPr fontId="2"/>
  <conditionalFormatting sqref="B24:F48">
    <cfRule type="expression" dxfId="32" priority="25" stopIfTrue="1">
      <formula>B24&lt;&gt;""</formula>
    </cfRule>
  </conditionalFormatting>
  <conditionalFormatting sqref="G24:H48">
    <cfRule type="expression" dxfId="31" priority="24" stopIfTrue="1">
      <formula>G24&lt;&gt;""</formula>
    </cfRule>
  </conditionalFormatting>
  <conditionalFormatting sqref="Q24:R48">
    <cfRule type="expression" dxfId="30" priority="22" stopIfTrue="1">
      <formula>Q24&lt;&gt;""</formula>
    </cfRule>
  </conditionalFormatting>
  <conditionalFormatting sqref="M58">
    <cfRule type="expression" dxfId="29" priority="2" stopIfTrue="1">
      <formula>M58&lt;&gt;""</formula>
    </cfRule>
    <cfRule type="expression" dxfId="28" priority="21" stopIfTrue="1">
      <formula>M58&lt;&gt;""</formula>
    </cfRule>
  </conditionalFormatting>
  <conditionalFormatting sqref="S24:T48">
    <cfRule type="expression" dxfId="27" priority="5" stopIfTrue="1">
      <formula>S24="○"</formula>
    </cfRule>
    <cfRule type="expression" dxfId="26" priority="8" stopIfTrue="1">
      <formula>S24=○</formula>
    </cfRule>
  </conditionalFormatting>
  <conditionalFormatting sqref="I24:J48">
    <cfRule type="cellIs" dxfId="25" priority="4" stopIfTrue="1" operator="equal">
      <formula>"○"</formula>
    </cfRule>
  </conditionalFormatting>
  <conditionalFormatting sqref="U24:V48">
    <cfRule type="expression" dxfId="24" priority="3" stopIfTrue="1">
      <formula>U24&lt;&gt;""</formula>
    </cfRule>
  </conditionalFormatting>
  <conditionalFormatting sqref="W24:AA48">
    <cfRule type="cellIs" dxfId="23" priority="26" stopIfTrue="1" operator="equal">
      <formula>$AG$32</formula>
    </cfRule>
    <cfRule type="cellIs" dxfId="22" priority="28" stopIfTrue="1" operator="equal">
      <formula>$AG$29</formula>
    </cfRule>
    <cfRule type="cellIs" dxfId="21" priority="30" stopIfTrue="1" operator="equal">
      <formula>$AG$27</formula>
    </cfRule>
    <cfRule type="cellIs" dxfId="20" priority="33" stopIfTrue="1" operator="equal">
      <formula>$AG$24</formula>
    </cfRule>
  </conditionalFormatting>
  <conditionalFormatting sqref="D19:I19">
    <cfRule type="expression" dxfId="19" priority="34">
      <formula>D19&lt;&gt;""</formula>
    </cfRule>
  </conditionalFormatting>
  <conditionalFormatting sqref="AA3:AF3">
    <cfRule type="expression" dxfId="18" priority="36">
      <formula>AA3&lt;&gt;""</formula>
    </cfRule>
  </conditionalFormatting>
  <conditionalFormatting sqref="D20:I20">
    <cfRule type="expression" dxfId="17" priority="35">
      <formula>$D$20&lt;&gt;""</formula>
    </cfRule>
  </conditionalFormatting>
  <conditionalFormatting sqref="K53:P53">
    <cfRule type="expression" dxfId="16" priority="37">
      <formula>$D$19&lt;&gt;""</formula>
    </cfRule>
  </conditionalFormatting>
  <conditionalFormatting sqref="Z53:AC53">
    <cfRule type="expression" dxfId="15" priority="1">
      <formula>$D$19&lt;&gt;""</formula>
    </cfRule>
  </conditionalFormatting>
  <dataValidations count="9">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M58:N58 G24:G4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"訓練終了時,訓練終了後3か月後調査,訓練終了後1か月後調査"</formula1>
    </dataValidation>
    <dataValidation type="list" allowBlank="1" showInputMessage="1" showErrorMessage="1" sqref="D19:I19">
      <formula1>"就職状況照会実施"</formula1>
    </dataValidation>
    <dataValidation type="list" allowBlank="1" showInputMessage="1" showErrorMessage="1" error="リスト内(▼マーク)から選択して下さい" sqref="W24:AA48">
      <formula1>$AG$24:$AG$37</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79"/>
  <sheetViews>
    <sheetView view="pageBreakPreview" zoomScale="70" zoomScaleNormal="100" zoomScaleSheetLayoutView="70" workbookViewId="0">
      <selection activeCell="AG16" sqref="AG16"/>
    </sheetView>
  </sheetViews>
  <sheetFormatPr defaultColWidth="6.25" defaultRowHeight="26.25" customHeight="1"/>
  <cols>
    <col min="33" max="33" width="53.75" style="18" bestFit="1" customWidth="1"/>
    <col min="34" max="36" width="6.25" style="18"/>
  </cols>
  <sheetData>
    <row r="1" spans="1:36" s="10" customFormat="1" ht="26.25" customHeight="1">
      <c r="A1" s="116" t="str">
        <f ca="1">MID(CELL("filename",$A$1),FIND("]",CELL("filename",$A$1))+1,31)</f>
        <v>R7　就職状況報告書総括表 (入力例)</v>
      </c>
      <c r="W1" s="6"/>
      <c r="X1" s="6"/>
      <c r="Y1" s="6"/>
      <c r="Z1" s="44"/>
      <c r="AA1" s="362" t="s">
        <v>119</v>
      </c>
      <c r="AB1" s="363"/>
      <c r="AC1" s="363"/>
      <c r="AD1" s="363"/>
      <c r="AE1" s="363"/>
      <c r="AF1" s="364"/>
      <c r="AG1" s="18"/>
      <c r="AH1" s="18"/>
      <c r="AI1" s="18"/>
      <c r="AJ1" s="18"/>
    </row>
    <row r="2" spans="1:36" s="11" customFormat="1" ht="26.25" customHeight="1">
      <c r="A2" s="70"/>
      <c r="B2" s="70"/>
      <c r="C2" s="70"/>
      <c r="D2" s="70"/>
      <c r="E2" s="71" t="s">
        <v>72</v>
      </c>
      <c r="F2" s="72"/>
      <c r="G2" s="73">
        <v>7</v>
      </c>
      <c r="H2" s="127" t="s">
        <v>73</v>
      </c>
      <c r="I2" s="70"/>
      <c r="J2" s="71" t="s">
        <v>74</v>
      </c>
      <c r="K2" s="70"/>
      <c r="L2" s="70"/>
      <c r="M2" s="70"/>
      <c r="N2" s="70"/>
      <c r="O2" s="70"/>
      <c r="P2" s="70"/>
      <c r="Q2" s="70"/>
      <c r="R2" s="70"/>
      <c r="S2" s="70"/>
      <c r="T2" s="70"/>
      <c r="U2" s="70"/>
      <c r="V2" s="70"/>
      <c r="W2" s="70"/>
      <c r="X2" s="70"/>
      <c r="Y2" s="70"/>
      <c r="Z2" s="70"/>
      <c r="AA2" s="365" t="str">
        <f>IF(D17=0,"",D17)</f>
        <v>訓練終了後3か月後調査</v>
      </c>
      <c r="AB2" s="365"/>
      <c r="AC2" s="365"/>
      <c r="AD2" s="365"/>
      <c r="AE2" s="365"/>
      <c r="AF2" s="365"/>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179" t="str">
        <f>IF(D19=0,"",D19)</f>
        <v/>
      </c>
      <c r="AB3" s="179"/>
      <c r="AC3" s="179"/>
      <c r="AD3" s="179"/>
      <c r="AE3" s="179"/>
      <c r="AF3" s="179"/>
    </row>
    <row r="4" spans="1:36" ht="26.25" customHeight="1">
      <c r="A4" s="62" t="s">
        <v>130</v>
      </c>
      <c r="B4" s="61"/>
      <c r="C4" s="61"/>
      <c r="D4" s="248" t="s">
        <v>60</v>
      </c>
      <c r="E4" s="248"/>
      <c r="F4" s="248"/>
      <c r="G4" s="248"/>
      <c r="H4" s="248"/>
      <c r="I4" s="248"/>
      <c r="J4" s="14"/>
      <c r="L4" s="14"/>
      <c r="M4" s="14"/>
      <c r="N4" s="14"/>
      <c r="O4" s="23"/>
      <c r="P4" s="249" t="s">
        <v>4</v>
      </c>
      <c r="Q4" s="250"/>
      <c r="R4" s="250"/>
      <c r="S4" s="250"/>
      <c r="T4" s="250"/>
      <c r="U4" s="250"/>
      <c r="V4" s="250"/>
      <c r="W4" s="250"/>
      <c r="X4" s="250"/>
      <c r="Y4" s="250"/>
      <c r="Z4" s="250"/>
      <c r="AA4" s="250"/>
      <c r="AB4" s="250"/>
      <c r="AC4" s="250"/>
      <c r="AD4" s="250"/>
      <c r="AE4" s="250"/>
      <c r="AF4" s="251"/>
    </row>
    <row r="5" spans="1:36" ht="26.25" customHeight="1">
      <c r="A5" s="5" t="s">
        <v>1</v>
      </c>
      <c r="B5" s="9"/>
      <c r="C5" s="19"/>
      <c r="D5" s="366" t="s">
        <v>60</v>
      </c>
      <c r="E5" s="366"/>
      <c r="F5" s="366"/>
      <c r="G5" s="366"/>
      <c r="H5" s="366"/>
      <c r="I5" s="366"/>
      <c r="J5" s="14"/>
      <c r="K5" s="14"/>
      <c r="L5" s="14"/>
      <c r="M5" s="14"/>
      <c r="N5" s="14"/>
      <c r="O5" s="23"/>
      <c r="P5" s="76">
        <v>1</v>
      </c>
      <c r="Q5" s="77" t="s">
        <v>86</v>
      </c>
      <c r="R5" s="78"/>
      <c r="S5" s="78"/>
      <c r="T5" s="78"/>
      <c r="U5" s="78"/>
      <c r="V5" s="78"/>
      <c r="W5" s="78"/>
      <c r="X5" s="76">
        <v>16</v>
      </c>
      <c r="Y5" s="77" t="s">
        <v>98</v>
      </c>
      <c r="Z5" s="79"/>
      <c r="AA5" s="79"/>
      <c r="AB5" s="79"/>
      <c r="AC5" s="79"/>
      <c r="AD5" s="79"/>
      <c r="AE5" s="79"/>
      <c r="AF5" s="80"/>
    </row>
    <row r="6" spans="1:36" ht="26.25" customHeight="1">
      <c r="A6" s="69" t="s">
        <v>59</v>
      </c>
      <c r="B6" s="2"/>
      <c r="C6" s="19"/>
      <c r="D6" s="236" t="s">
        <v>138</v>
      </c>
      <c r="E6" s="236"/>
      <c r="F6" s="236"/>
      <c r="G6" s="236"/>
      <c r="H6" s="236"/>
      <c r="I6" s="236"/>
      <c r="J6" s="14"/>
      <c r="K6" s="14"/>
      <c r="L6" s="14"/>
      <c r="M6" s="14"/>
      <c r="N6" s="14"/>
      <c r="O6" s="23"/>
      <c r="P6" s="76">
        <v>2</v>
      </c>
      <c r="Q6" s="77" t="s">
        <v>88</v>
      </c>
      <c r="R6" s="78"/>
      <c r="S6" s="78"/>
      <c r="T6" s="78"/>
      <c r="U6" s="78"/>
      <c r="V6" s="78"/>
      <c r="W6" s="78"/>
      <c r="X6" s="76">
        <v>17</v>
      </c>
      <c r="Y6" s="77" t="s">
        <v>89</v>
      </c>
      <c r="Z6" s="79"/>
      <c r="AA6" s="79"/>
      <c r="AB6" s="79"/>
      <c r="AC6" s="79"/>
      <c r="AD6" s="79"/>
      <c r="AE6" s="79"/>
      <c r="AF6" s="80"/>
    </row>
    <row r="7" spans="1:36" ht="26.25" customHeight="1">
      <c r="A7" s="8" t="s">
        <v>5</v>
      </c>
      <c r="B7" s="8"/>
      <c r="C7" s="20"/>
      <c r="D7" s="211">
        <v>45383</v>
      </c>
      <c r="E7" s="211"/>
      <c r="F7" s="211"/>
      <c r="G7" s="211"/>
      <c r="H7" s="211"/>
      <c r="I7" s="211"/>
      <c r="J7" s="17"/>
      <c r="K7" s="14"/>
      <c r="L7" s="14"/>
      <c r="M7" s="14"/>
      <c r="N7" s="14"/>
      <c r="O7" s="4"/>
      <c r="P7" s="76">
        <v>3</v>
      </c>
      <c r="Q7" s="77" t="s">
        <v>40</v>
      </c>
      <c r="R7" s="78"/>
      <c r="S7" s="78"/>
      <c r="T7" s="78"/>
      <c r="U7" s="78"/>
      <c r="V7" s="78"/>
      <c r="W7" s="78"/>
      <c r="X7" s="76">
        <v>18</v>
      </c>
      <c r="Y7" s="77" t="s">
        <v>47</v>
      </c>
      <c r="Z7" s="79"/>
      <c r="AA7" s="79"/>
      <c r="AB7" s="79"/>
      <c r="AC7" s="79"/>
      <c r="AD7" s="79"/>
      <c r="AE7" s="79"/>
      <c r="AF7" s="80"/>
    </row>
    <row r="8" spans="1:36" ht="26.25" customHeight="1">
      <c r="A8" s="8" t="s">
        <v>152</v>
      </c>
      <c r="B8" s="8"/>
      <c r="C8" s="20"/>
      <c r="D8" s="211">
        <v>45473</v>
      </c>
      <c r="E8" s="211"/>
      <c r="F8" s="211"/>
      <c r="G8" s="211"/>
      <c r="H8" s="211"/>
      <c r="I8" s="211"/>
      <c r="J8" s="15"/>
      <c r="K8" s="14"/>
      <c r="L8" s="14"/>
      <c r="M8" s="14"/>
      <c r="N8" s="14"/>
      <c r="O8" s="4"/>
      <c r="P8" s="76">
        <v>4</v>
      </c>
      <c r="Q8" s="77" t="s">
        <v>90</v>
      </c>
      <c r="R8" s="78"/>
      <c r="S8" s="78"/>
      <c r="T8" s="78"/>
      <c r="U8" s="78"/>
      <c r="V8" s="78"/>
      <c r="W8" s="79"/>
      <c r="X8" s="76">
        <v>19</v>
      </c>
      <c r="Y8" s="77" t="s">
        <v>99</v>
      </c>
      <c r="Z8" s="79"/>
      <c r="AA8" s="79"/>
      <c r="AB8" s="79"/>
      <c r="AC8" s="79"/>
      <c r="AD8" s="79"/>
      <c r="AE8" s="79"/>
      <c r="AF8" s="80"/>
    </row>
    <row r="9" spans="1:36" ht="26.25" customHeight="1">
      <c r="A9" s="16"/>
      <c r="B9" s="16"/>
      <c r="C9" s="15"/>
      <c r="D9" s="15"/>
      <c r="E9" s="15"/>
      <c r="F9" s="15"/>
      <c r="G9" s="15"/>
      <c r="H9" s="15"/>
      <c r="I9" s="15"/>
      <c r="J9" s="14"/>
      <c r="K9" s="3"/>
      <c r="L9" s="3"/>
      <c r="M9" s="3"/>
      <c r="N9" s="3"/>
      <c r="O9" s="4"/>
      <c r="P9" s="76">
        <v>5</v>
      </c>
      <c r="Q9" s="77" t="s">
        <v>41</v>
      </c>
      <c r="R9" s="78"/>
      <c r="S9" s="78"/>
      <c r="T9" s="78"/>
      <c r="U9" s="78"/>
      <c r="V9" s="78"/>
      <c r="W9" s="78"/>
      <c r="X9" s="76">
        <v>20</v>
      </c>
      <c r="Y9" s="77" t="s">
        <v>48</v>
      </c>
      <c r="Z9" s="79"/>
      <c r="AA9" s="79"/>
      <c r="AB9" s="79"/>
      <c r="AC9" s="79"/>
      <c r="AD9" s="79"/>
      <c r="AE9" s="79"/>
      <c r="AF9" s="80"/>
    </row>
    <row r="10" spans="1:36" ht="26.25" customHeight="1" thickBot="1">
      <c r="A10" s="64" t="s">
        <v>153</v>
      </c>
      <c r="B10" s="65"/>
      <c r="C10" s="66"/>
      <c r="D10" s="221">
        <f>IF(D8=0,"",7+D8)</f>
        <v>45480</v>
      </c>
      <c r="E10" s="221"/>
      <c r="F10" s="221"/>
      <c r="G10" s="221"/>
      <c r="H10" s="221"/>
      <c r="I10" s="221"/>
      <c r="J10" s="3" t="s">
        <v>71</v>
      </c>
      <c r="K10" s="15"/>
      <c r="L10" s="15"/>
      <c r="M10" s="15"/>
      <c r="N10" s="15"/>
      <c r="O10" s="4"/>
      <c r="P10" s="76">
        <v>6</v>
      </c>
      <c r="Q10" s="77" t="s">
        <v>100</v>
      </c>
      <c r="R10" s="78"/>
      <c r="S10" s="78"/>
      <c r="T10" s="78"/>
      <c r="U10" s="78"/>
      <c r="V10" s="78"/>
      <c r="W10" s="79"/>
      <c r="X10" s="76">
        <v>21</v>
      </c>
      <c r="Y10" s="77" t="s">
        <v>93</v>
      </c>
      <c r="Z10" s="79"/>
      <c r="AA10" s="79"/>
      <c r="AB10" s="79"/>
      <c r="AC10" s="79"/>
      <c r="AD10" s="79"/>
      <c r="AE10" s="79"/>
      <c r="AF10" s="80"/>
    </row>
    <row r="11" spans="1:36" ht="26.25" customHeight="1">
      <c r="A11" s="59"/>
      <c r="B11" s="59"/>
      <c r="C11" s="3"/>
      <c r="D11" s="59"/>
      <c r="E11" s="14"/>
      <c r="F11" s="14"/>
      <c r="G11" s="14"/>
      <c r="H11" s="59"/>
      <c r="I11" s="59"/>
      <c r="J11" s="3"/>
      <c r="K11" s="15"/>
      <c r="L11" s="17"/>
      <c r="M11" s="17"/>
      <c r="N11" s="17"/>
      <c r="O11" s="4"/>
      <c r="P11" s="76">
        <v>7</v>
      </c>
      <c r="Q11" s="77" t="s">
        <v>42</v>
      </c>
      <c r="R11" s="78"/>
      <c r="S11" s="78"/>
      <c r="T11" s="78"/>
      <c r="U11" s="78"/>
      <c r="V11" s="81"/>
      <c r="W11" s="81"/>
      <c r="X11" s="76">
        <v>22</v>
      </c>
      <c r="Y11" s="77" t="s">
        <v>49</v>
      </c>
      <c r="Z11" s="79"/>
      <c r="AA11" s="78"/>
      <c r="AB11" s="78"/>
      <c r="AC11" s="78"/>
      <c r="AD11" s="78"/>
      <c r="AE11" s="78"/>
      <c r="AF11" s="82"/>
    </row>
    <row r="12" spans="1:36" ht="26.25" customHeight="1">
      <c r="A12" s="14"/>
      <c r="B12" s="62" t="s">
        <v>75</v>
      </c>
      <c r="C12" s="22"/>
      <c r="D12" s="238">
        <f>IF(D8=0,"",EDATE(D8,1))</f>
        <v>45503</v>
      </c>
      <c r="E12" s="238"/>
      <c r="F12" s="238"/>
      <c r="G12" s="238"/>
      <c r="H12" s="238"/>
      <c r="I12" s="238"/>
      <c r="J12" s="10" t="s">
        <v>69</v>
      </c>
      <c r="K12" s="15"/>
      <c r="L12" s="15"/>
      <c r="M12" s="15"/>
      <c r="N12" s="15"/>
      <c r="O12" s="4"/>
      <c r="P12" s="76">
        <v>8</v>
      </c>
      <c r="Q12" s="77" t="s">
        <v>94</v>
      </c>
      <c r="R12" s="79"/>
      <c r="S12" s="79"/>
      <c r="T12" s="78"/>
      <c r="U12" s="78"/>
      <c r="V12" s="81"/>
      <c r="W12" s="81"/>
      <c r="X12" s="76">
        <v>23</v>
      </c>
      <c r="Y12" s="77" t="s">
        <v>147</v>
      </c>
      <c r="Z12" s="79"/>
      <c r="AA12" s="78"/>
      <c r="AB12" s="78"/>
      <c r="AC12" s="78"/>
      <c r="AD12" s="78"/>
      <c r="AE12" s="78"/>
      <c r="AF12" s="82"/>
    </row>
    <row r="13" spans="1:36" ht="26.25" customHeight="1">
      <c r="A13" s="14"/>
      <c r="B13" s="14"/>
      <c r="C13" s="60"/>
      <c r="D13" s="222"/>
      <c r="E13" s="222"/>
      <c r="F13" s="222"/>
      <c r="G13" s="222"/>
      <c r="H13" s="222"/>
      <c r="I13" s="222"/>
      <c r="J13" s="10"/>
      <c r="K13" s="41"/>
      <c r="L13" s="3"/>
      <c r="M13" s="3"/>
      <c r="N13" s="3"/>
      <c r="O13" s="4"/>
      <c r="P13" s="76">
        <v>9</v>
      </c>
      <c r="Q13" s="77" t="s">
        <v>43</v>
      </c>
      <c r="R13" s="79"/>
      <c r="S13" s="79"/>
      <c r="T13" s="79"/>
      <c r="U13" s="79"/>
      <c r="V13" s="81"/>
      <c r="W13" s="81"/>
      <c r="X13" s="76">
        <v>24</v>
      </c>
      <c r="Y13" s="77" t="s">
        <v>50</v>
      </c>
      <c r="Z13" s="79"/>
      <c r="AA13" s="79"/>
      <c r="AB13" s="79"/>
      <c r="AC13" s="79"/>
      <c r="AD13" s="81"/>
      <c r="AE13" s="81"/>
      <c r="AF13" s="83"/>
    </row>
    <row r="14" spans="1:36" ht="26.25" customHeight="1">
      <c r="A14" s="5" t="s">
        <v>13</v>
      </c>
      <c r="B14" s="5"/>
      <c r="C14" s="22"/>
      <c r="D14" s="238">
        <f>IF(D8=0,"",EDATE(D8,3))</f>
        <v>45565</v>
      </c>
      <c r="E14" s="238"/>
      <c r="F14" s="238"/>
      <c r="G14" s="238"/>
      <c r="H14" s="238"/>
      <c r="I14" s="238"/>
      <c r="J14" s="15" t="s">
        <v>154</v>
      </c>
      <c r="K14" s="15"/>
      <c r="L14" s="15"/>
      <c r="M14" s="15"/>
      <c r="N14" s="15"/>
      <c r="O14" s="4"/>
      <c r="P14" s="76">
        <v>10</v>
      </c>
      <c r="Q14" s="77" t="s">
        <v>148</v>
      </c>
      <c r="R14" s="79"/>
      <c r="S14" s="79"/>
      <c r="T14" s="79"/>
      <c r="U14" s="79"/>
      <c r="V14" s="81"/>
      <c r="W14" s="81"/>
      <c r="X14" s="76">
        <v>25</v>
      </c>
      <c r="Y14" s="77" t="s">
        <v>102</v>
      </c>
      <c r="Z14" s="79"/>
      <c r="AA14" s="79"/>
      <c r="AB14" s="79"/>
      <c r="AC14" s="79"/>
      <c r="AD14" s="81"/>
      <c r="AE14" s="81"/>
      <c r="AF14" s="83"/>
    </row>
    <row r="15" spans="1:36" ht="26.25" customHeight="1" thickBot="1">
      <c r="A15" s="67" t="s">
        <v>22</v>
      </c>
      <c r="B15" s="67"/>
      <c r="C15" s="68"/>
      <c r="D15" s="254">
        <f>IF(D8=0,"",100+D8)</f>
        <v>45573</v>
      </c>
      <c r="E15" s="254"/>
      <c r="F15" s="254"/>
      <c r="G15" s="254"/>
      <c r="H15" s="254"/>
      <c r="I15" s="254"/>
      <c r="J15" s="10" t="s">
        <v>70</v>
      </c>
      <c r="K15" s="10"/>
      <c r="L15" s="41"/>
      <c r="M15" s="41"/>
      <c r="N15" s="41"/>
      <c r="O15" s="41"/>
      <c r="P15" s="76">
        <v>11</v>
      </c>
      <c r="Q15" s="77" t="s">
        <v>44</v>
      </c>
      <c r="R15" s="79"/>
      <c r="S15" s="79"/>
      <c r="T15" s="79"/>
      <c r="U15" s="79"/>
      <c r="V15" s="81"/>
      <c r="W15" s="81"/>
      <c r="X15" s="76">
        <v>26</v>
      </c>
      <c r="Y15" s="77" t="s">
        <v>51</v>
      </c>
      <c r="Z15" s="79"/>
      <c r="AA15" s="79"/>
      <c r="AB15" s="79"/>
      <c r="AC15" s="79"/>
      <c r="AD15" s="81"/>
      <c r="AE15" s="81"/>
      <c r="AF15" s="83"/>
    </row>
    <row r="16" spans="1:36" ht="26.25" customHeight="1">
      <c r="A16" s="41"/>
      <c r="B16" s="41"/>
      <c r="C16" s="41"/>
      <c r="D16" s="41"/>
      <c r="E16" s="41"/>
      <c r="F16" s="41"/>
      <c r="G16" s="41"/>
      <c r="H16" s="41"/>
      <c r="I16" s="41"/>
      <c r="J16" s="41"/>
      <c r="K16" s="3"/>
      <c r="L16" s="3"/>
      <c r="M16" s="3"/>
      <c r="N16" s="3"/>
      <c r="O16" s="41"/>
      <c r="P16" s="143">
        <v>12</v>
      </c>
      <c r="Q16" s="144" t="s">
        <v>66</v>
      </c>
      <c r="R16" s="19"/>
      <c r="S16" s="19"/>
      <c r="T16" s="19"/>
      <c r="U16" s="19"/>
      <c r="V16" s="19"/>
      <c r="W16" s="24"/>
      <c r="X16" s="143">
        <v>27</v>
      </c>
      <c r="Y16" s="144" t="s">
        <v>67</v>
      </c>
      <c r="Z16" s="145"/>
      <c r="AA16" s="145"/>
      <c r="AB16" s="145"/>
      <c r="AC16" s="145"/>
      <c r="AD16" s="146"/>
      <c r="AE16" s="146"/>
      <c r="AF16" s="147"/>
    </row>
    <row r="17" spans="1:33" ht="26.25" customHeight="1" thickBot="1">
      <c r="A17" s="74" t="s">
        <v>0</v>
      </c>
      <c r="B17" s="74"/>
      <c r="C17" s="74"/>
      <c r="D17" s="210" t="s">
        <v>155</v>
      </c>
      <c r="E17" s="210"/>
      <c r="F17" s="210"/>
      <c r="G17" s="210"/>
      <c r="H17" s="210"/>
      <c r="I17" s="210"/>
      <c r="J17" s="167"/>
      <c r="K17" s="167"/>
      <c r="L17" s="167"/>
      <c r="M17" s="167"/>
      <c r="N17" s="167"/>
      <c r="O17" s="56"/>
      <c r="P17" s="76">
        <v>13</v>
      </c>
      <c r="Q17" s="77" t="s">
        <v>135</v>
      </c>
      <c r="R17" s="78"/>
      <c r="S17" s="78"/>
      <c r="T17" s="78"/>
      <c r="U17" s="78"/>
      <c r="V17" s="78"/>
      <c r="W17" s="82"/>
      <c r="X17" s="76">
        <v>28</v>
      </c>
      <c r="Y17" s="77" t="s">
        <v>136</v>
      </c>
      <c r="Z17" s="78"/>
      <c r="AA17" s="78"/>
      <c r="AB17" s="78"/>
      <c r="AC17" s="78"/>
      <c r="AD17" s="78"/>
      <c r="AE17" s="78"/>
      <c r="AF17" s="82"/>
    </row>
    <row r="18" spans="1:33" ht="26.25" customHeight="1" thickBot="1">
      <c r="A18" s="168" t="s">
        <v>146</v>
      </c>
      <c r="B18" s="41"/>
      <c r="C18" s="41"/>
      <c r="D18" s="41"/>
      <c r="E18" s="41"/>
      <c r="F18" s="41"/>
      <c r="G18" s="41"/>
      <c r="H18" s="41"/>
      <c r="I18" s="41"/>
      <c r="J18" s="169"/>
      <c r="K18" s="169"/>
      <c r="L18" s="169"/>
      <c r="M18" s="169"/>
      <c r="N18" s="169"/>
      <c r="O18" s="41"/>
      <c r="P18" s="76">
        <v>14</v>
      </c>
      <c r="Q18" s="77" t="s">
        <v>45</v>
      </c>
      <c r="R18" s="78"/>
      <c r="S18" s="78"/>
      <c r="T18" s="78"/>
      <c r="U18" s="78"/>
      <c r="V18" s="78"/>
      <c r="W18" s="82"/>
      <c r="X18" s="76">
        <v>29</v>
      </c>
      <c r="Y18" s="77" t="s">
        <v>52</v>
      </c>
      <c r="Z18" s="78"/>
      <c r="AA18" s="78"/>
      <c r="AB18" s="78"/>
      <c r="AC18" s="78"/>
      <c r="AD18" s="78"/>
      <c r="AE18" s="78"/>
      <c r="AF18" s="82"/>
    </row>
    <row r="19" spans="1:33" ht="26.25" customHeight="1" thickBot="1">
      <c r="A19" s="15" t="s">
        <v>125</v>
      </c>
      <c r="B19" s="15"/>
      <c r="C19" s="15"/>
      <c r="D19" s="241"/>
      <c r="E19" s="242"/>
      <c r="F19" s="242"/>
      <c r="G19" s="242"/>
      <c r="H19" s="242"/>
      <c r="I19" s="243"/>
      <c r="J19" s="41" t="s">
        <v>126</v>
      </c>
      <c r="K19" s="41"/>
      <c r="L19" s="41"/>
      <c r="M19" s="41"/>
      <c r="N19" s="41"/>
      <c r="O19" s="41"/>
      <c r="P19" s="143">
        <v>15</v>
      </c>
      <c r="Q19" s="144" t="s">
        <v>46</v>
      </c>
      <c r="R19" s="19"/>
      <c r="S19" s="19"/>
      <c r="T19" s="19"/>
      <c r="U19" s="19"/>
      <c r="V19" s="19"/>
      <c r="W19" s="24"/>
      <c r="X19" s="143">
        <v>30</v>
      </c>
      <c r="Y19" s="144" t="s">
        <v>53</v>
      </c>
      <c r="Z19" s="19"/>
      <c r="AA19" s="19"/>
      <c r="AB19" s="19"/>
      <c r="AC19" s="19"/>
      <c r="AD19" s="19"/>
      <c r="AE19" s="19"/>
      <c r="AF19" s="24"/>
    </row>
    <row r="20" spans="1:33" ht="26.25" customHeight="1">
      <c r="A20" s="135" t="s">
        <v>22</v>
      </c>
      <c r="B20" s="135"/>
      <c r="C20" s="136"/>
      <c r="D20" s="244" t="str">
        <f>IF(D19="","",130+D8)</f>
        <v/>
      </c>
      <c r="E20" s="244"/>
      <c r="F20" s="244"/>
      <c r="G20" s="244"/>
      <c r="H20" s="244"/>
      <c r="I20" s="244"/>
      <c r="J20" s="10" t="s">
        <v>128</v>
      </c>
      <c r="K20" s="10"/>
      <c r="L20" s="41"/>
      <c r="M20" s="41"/>
      <c r="N20" s="41"/>
      <c r="O20" s="41"/>
      <c r="P20" s="137"/>
      <c r="Q20" s="223"/>
      <c r="R20" s="224"/>
      <c r="S20" s="224"/>
      <c r="T20" s="224"/>
      <c r="U20" s="224"/>
      <c r="V20" s="224"/>
      <c r="W20" s="225"/>
      <c r="X20" s="143">
        <v>31</v>
      </c>
      <c r="Y20" s="19" t="s">
        <v>105</v>
      </c>
      <c r="Z20" s="19"/>
      <c r="AA20" s="19"/>
      <c r="AB20" s="148"/>
      <c r="AC20" s="148"/>
      <c r="AD20" s="148"/>
      <c r="AE20" s="148"/>
      <c r="AF20" s="117"/>
    </row>
    <row r="21" spans="1:33" ht="26.25" customHeight="1">
      <c r="A21" s="326"/>
      <c r="B21" s="226" t="s">
        <v>2</v>
      </c>
      <c r="C21" s="227"/>
      <c r="D21" s="227"/>
      <c r="E21" s="227"/>
      <c r="F21" s="228"/>
      <c r="G21" s="212" t="s">
        <v>11</v>
      </c>
      <c r="H21" s="214"/>
      <c r="I21" s="204" t="s">
        <v>121</v>
      </c>
      <c r="J21" s="367"/>
      <c r="K21" s="212" t="s">
        <v>14</v>
      </c>
      <c r="L21" s="213"/>
      <c r="M21" s="213"/>
      <c r="N21" s="213"/>
      <c r="O21" s="213"/>
      <c r="P21" s="214"/>
      <c r="Q21" s="198" t="s">
        <v>117</v>
      </c>
      <c r="R21" s="199"/>
      <c r="S21" s="267" t="s">
        <v>149</v>
      </c>
      <c r="T21" s="268"/>
      <c r="U21" s="267" t="s">
        <v>0</v>
      </c>
      <c r="V21" s="268"/>
      <c r="W21" s="191" t="s">
        <v>162</v>
      </c>
      <c r="X21" s="192"/>
      <c r="Y21" s="192"/>
      <c r="Z21" s="192"/>
      <c r="AA21" s="193"/>
      <c r="AB21" s="226" t="s">
        <v>10</v>
      </c>
      <c r="AC21" s="227"/>
      <c r="AD21" s="227"/>
      <c r="AE21" s="227"/>
      <c r="AF21" s="228"/>
    </row>
    <row r="22" spans="1:33" ht="26.25" customHeight="1" thickBot="1">
      <c r="A22" s="327"/>
      <c r="B22" s="229"/>
      <c r="C22" s="230"/>
      <c r="D22" s="230"/>
      <c r="E22" s="230"/>
      <c r="F22" s="231"/>
      <c r="G22" s="215"/>
      <c r="H22" s="217"/>
      <c r="I22" s="206"/>
      <c r="J22" s="368"/>
      <c r="K22" s="215"/>
      <c r="L22" s="216"/>
      <c r="M22" s="216"/>
      <c r="N22" s="216"/>
      <c r="O22" s="216"/>
      <c r="P22" s="217"/>
      <c r="Q22" s="200"/>
      <c r="R22" s="201"/>
      <c r="S22" s="269"/>
      <c r="T22" s="270"/>
      <c r="U22" s="269"/>
      <c r="V22" s="270"/>
      <c r="W22" s="194"/>
      <c r="X22" s="194"/>
      <c r="Y22" s="194"/>
      <c r="Z22" s="194"/>
      <c r="AA22" s="195"/>
      <c r="AB22" s="229"/>
      <c r="AC22" s="230"/>
      <c r="AD22" s="230"/>
      <c r="AE22" s="230"/>
      <c r="AF22" s="231"/>
    </row>
    <row r="23" spans="1:33" ht="26.25" customHeight="1" thickBot="1">
      <c r="A23" s="328"/>
      <c r="B23" s="232"/>
      <c r="C23" s="233"/>
      <c r="D23" s="233"/>
      <c r="E23" s="233"/>
      <c r="F23" s="234"/>
      <c r="G23" s="218"/>
      <c r="H23" s="220"/>
      <c r="I23" s="208"/>
      <c r="J23" s="369"/>
      <c r="K23" s="218"/>
      <c r="L23" s="219"/>
      <c r="M23" s="219"/>
      <c r="N23" s="219"/>
      <c r="O23" s="219"/>
      <c r="P23" s="220"/>
      <c r="Q23" s="202"/>
      <c r="R23" s="203"/>
      <c r="S23" s="271"/>
      <c r="T23" s="272"/>
      <c r="U23" s="271"/>
      <c r="V23" s="272"/>
      <c r="W23" s="196"/>
      <c r="X23" s="196"/>
      <c r="Y23" s="196"/>
      <c r="Z23" s="196"/>
      <c r="AA23" s="197"/>
      <c r="AB23" s="232"/>
      <c r="AC23" s="233"/>
      <c r="AD23" s="233"/>
      <c r="AE23" s="233"/>
      <c r="AF23" s="233"/>
      <c r="AG23" s="176" t="s">
        <v>81</v>
      </c>
    </row>
    <row r="24" spans="1:33" ht="26.25" customHeight="1">
      <c r="A24" s="27">
        <v>1</v>
      </c>
      <c r="B24" s="235" t="s">
        <v>60</v>
      </c>
      <c r="C24" s="236"/>
      <c r="D24" s="236"/>
      <c r="E24" s="236"/>
      <c r="F24" s="237"/>
      <c r="G24" s="239">
        <v>16</v>
      </c>
      <c r="H24" s="240"/>
      <c r="I24" s="183" t="s">
        <v>24</v>
      </c>
      <c r="J24" s="253"/>
      <c r="K24" s="356" t="str">
        <f t="shared" ref="K24:K48" si="0">IF(G24&gt;0,IF(G24&lt;16,VLOOKUP(G24,$P$5:$Q$19,2,FALSE),VLOOKUP(G24,$X$5:$Y$20,2,FALSE)),"")</f>
        <v>就職・正社員</v>
      </c>
      <c r="L24" s="357"/>
      <c r="M24" s="357"/>
      <c r="N24" s="357"/>
      <c r="O24" s="357"/>
      <c r="P24" s="358"/>
      <c r="Q24" s="188" t="s">
        <v>24</v>
      </c>
      <c r="R24" s="189"/>
      <c r="S24" s="188" t="s">
        <v>24</v>
      </c>
      <c r="T24" s="189"/>
      <c r="U24" s="190" t="s">
        <v>28</v>
      </c>
      <c r="V24" s="190"/>
      <c r="W24" s="180" t="s">
        <v>82</v>
      </c>
      <c r="X24" s="181"/>
      <c r="Y24" s="181"/>
      <c r="Z24" s="181"/>
      <c r="AA24" s="182"/>
      <c r="AB24" s="376"/>
      <c r="AC24" s="376"/>
      <c r="AD24" s="376"/>
      <c r="AE24" s="376"/>
      <c r="AF24" s="349"/>
      <c r="AG24" s="177" t="s">
        <v>63</v>
      </c>
    </row>
    <row r="25" spans="1:33" ht="26.25" customHeight="1">
      <c r="A25" s="27">
        <v>2</v>
      </c>
      <c r="B25" s="235" t="s">
        <v>60</v>
      </c>
      <c r="C25" s="236"/>
      <c r="D25" s="236"/>
      <c r="E25" s="236"/>
      <c r="F25" s="237"/>
      <c r="G25" s="239">
        <v>19</v>
      </c>
      <c r="H25" s="240"/>
      <c r="I25" s="183"/>
      <c r="J25" s="253"/>
      <c r="K25" s="185" t="str">
        <f t="shared" si="0"/>
        <v xml:space="preserve">就職・パート　 </v>
      </c>
      <c r="L25" s="186"/>
      <c r="M25" s="186"/>
      <c r="N25" s="186"/>
      <c r="O25" s="186"/>
      <c r="P25" s="187"/>
      <c r="Q25" s="188" t="s">
        <v>24</v>
      </c>
      <c r="R25" s="189"/>
      <c r="S25" s="188" t="s">
        <v>24</v>
      </c>
      <c r="T25" s="189"/>
      <c r="U25" s="190" t="s">
        <v>62</v>
      </c>
      <c r="V25" s="190"/>
      <c r="W25" s="180" t="s">
        <v>64</v>
      </c>
      <c r="X25" s="181"/>
      <c r="Y25" s="181"/>
      <c r="Z25" s="181"/>
      <c r="AA25" s="182"/>
      <c r="AB25" s="376"/>
      <c r="AC25" s="376"/>
      <c r="AD25" s="376"/>
      <c r="AE25" s="376"/>
      <c r="AF25" s="349"/>
      <c r="AG25" s="177" t="s">
        <v>76</v>
      </c>
    </row>
    <row r="26" spans="1:33" ht="26.25" customHeight="1">
      <c r="A26" s="27">
        <v>3</v>
      </c>
      <c r="B26" s="235" t="s">
        <v>60</v>
      </c>
      <c r="C26" s="236"/>
      <c r="D26" s="236"/>
      <c r="E26" s="236"/>
      <c r="F26" s="237"/>
      <c r="G26" s="239">
        <v>20</v>
      </c>
      <c r="H26" s="240"/>
      <c r="I26" s="183" t="s">
        <v>24</v>
      </c>
      <c r="J26" s="184"/>
      <c r="K26" s="356" t="str">
        <f t="shared" si="0"/>
        <v>就職・パート　 期間の定めなし</v>
      </c>
      <c r="L26" s="357"/>
      <c r="M26" s="357"/>
      <c r="N26" s="357"/>
      <c r="O26" s="357"/>
      <c r="P26" s="358"/>
      <c r="Q26" s="188" t="s">
        <v>24</v>
      </c>
      <c r="R26" s="189"/>
      <c r="S26" s="188" t="s">
        <v>24</v>
      </c>
      <c r="T26" s="189"/>
      <c r="U26" s="190" t="s">
        <v>62</v>
      </c>
      <c r="V26" s="190"/>
      <c r="W26" s="180" t="s">
        <v>63</v>
      </c>
      <c r="X26" s="181"/>
      <c r="Y26" s="181"/>
      <c r="Z26" s="181"/>
      <c r="AA26" s="182"/>
      <c r="AB26" s="376"/>
      <c r="AC26" s="376"/>
      <c r="AD26" s="376"/>
      <c r="AE26" s="376"/>
      <c r="AF26" s="349"/>
      <c r="AG26" s="177" t="s">
        <v>64</v>
      </c>
    </row>
    <row r="27" spans="1:33" ht="26.25" customHeight="1">
      <c r="A27" s="27">
        <v>4</v>
      </c>
      <c r="B27" s="235" t="s">
        <v>60</v>
      </c>
      <c r="C27" s="236"/>
      <c r="D27" s="236"/>
      <c r="E27" s="236"/>
      <c r="F27" s="237"/>
      <c r="G27" s="239">
        <v>15</v>
      </c>
      <c r="H27" s="240"/>
      <c r="I27" s="183"/>
      <c r="J27" s="184"/>
      <c r="K27" s="356" t="str">
        <f t="shared" si="0"/>
        <v>中退・未就職</v>
      </c>
      <c r="L27" s="357"/>
      <c r="M27" s="357"/>
      <c r="N27" s="357"/>
      <c r="O27" s="357"/>
      <c r="P27" s="358"/>
      <c r="Q27" s="188" t="s">
        <v>24</v>
      </c>
      <c r="R27" s="189"/>
      <c r="S27" s="188" t="s">
        <v>26</v>
      </c>
      <c r="T27" s="189"/>
      <c r="U27" s="190" t="s">
        <v>27</v>
      </c>
      <c r="V27" s="190"/>
      <c r="W27" s="180" t="s">
        <v>38</v>
      </c>
      <c r="X27" s="181"/>
      <c r="Y27" s="181"/>
      <c r="Z27" s="181"/>
      <c r="AA27" s="182"/>
      <c r="AB27" s="376"/>
      <c r="AC27" s="376"/>
      <c r="AD27" s="376"/>
      <c r="AE27" s="376"/>
      <c r="AF27" s="349"/>
      <c r="AG27" s="177" t="s">
        <v>80</v>
      </c>
    </row>
    <row r="28" spans="1:33" ht="26.25" customHeight="1">
      <c r="A28" s="27">
        <v>5</v>
      </c>
      <c r="B28" s="235" t="s">
        <v>60</v>
      </c>
      <c r="C28" s="236"/>
      <c r="D28" s="236"/>
      <c r="E28" s="236"/>
      <c r="F28" s="237"/>
      <c r="G28" s="239">
        <v>30</v>
      </c>
      <c r="H28" s="240"/>
      <c r="I28" s="183"/>
      <c r="J28" s="184"/>
      <c r="K28" s="356" t="str">
        <f t="shared" si="0"/>
        <v>未就職</v>
      </c>
      <c r="L28" s="357"/>
      <c r="M28" s="357"/>
      <c r="N28" s="357"/>
      <c r="O28" s="357"/>
      <c r="P28" s="358"/>
      <c r="Q28" s="188" t="s">
        <v>24</v>
      </c>
      <c r="R28" s="189"/>
      <c r="S28" s="188" t="s">
        <v>26</v>
      </c>
      <c r="T28" s="189"/>
      <c r="U28" s="190" t="s">
        <v>62</v>
      </c>
      <c r="V28" s="190"/>
      <c r="W28" s="180" t="s">
        <v>37</v>
      </c>
      <c r="X28" s="181"/>
      <c r="Y28" s="181"/>
      <c r="Z28" s="181"/>
      <c r="AA28" s="182"/>
      <c r="AB28" s="376"/>
      <c r="AC28" s="376"/>
      <c r="AD28" s="376"/>
      <c r="AE28" s="376"/>
      <c r="AF28" s="349"/>
      <c r="AG28" s="177" t="s">
        <v>103</v>
      </c>
    </row>
    <row r="29" spans="1:33" ht="26.25" customHeight="1">
      <c r="A29" s="27">
        <v>6</v>
      </c>
      <c r="B29" s="235" t="s">
        <v>60</v>
      </c>
      <c r="C29" s="236"/>
      <c r="D29" s="236"/>
      <c r="E29" s="236"/>
      <c r="F29" s="237"/>
      <c r="G29" s="239">
        <v>16</v>
      </c>
      <c r="H29" s="240"/>
      <c r="I29" s="183"/>
      <c r="J29" s="184"/>
      <c r="K29" s="356" t="str">
        <f t="shared" si="0"/>
        <v>就職・正社員</v>
      </c>
      <c r="L29" s="357"/>
      <c r="M29" s="357"/>
      <c r="N29" s="357"/>
      <c r="O29" s="357"/>
      <c r="P29" s="358"/>
      <c r="Q29" s="188" t="s">
        <v>24</v>
      </c>
      <c r="R29" s="189"/>
      <c r="S29" s="188" t="s">
        <v>24</v>
      </c>
      <c r="T29" s="189"/>
      <c r="U29" s="190" t="s">
        <v>62</v>
      </c>
      <c r="V29" s="190"/>
      <c r="W29" s="180" t="s">
        <v>63</v>
      </c>
      <c r="X29" s="181"/>
      <c r="Y29" s="181"/>
      <c r="Z29" s="181"/>
      <c r="AA29" s="182"/>
      <c r="AB29" s="376"/>
      <c r="AC29" s="376"/>
      <c r="AD29" s="376"/>
      <c r="AE29" s="376"/>
      <c r="AF29" s="349"/>
      <c r="AG29" s="177" t="s">
        <v>65</v>
      </c>
    </row>
    <row r="30" spans="1:33" ht="26.25" customHeight="1">
      <c r="A30" s="27">
        <v>7</v>
      </c>
      <c r="B30" s="235" t="s">
        <v>60</v>
      </c>
      <c r="C30" s="236"/>
      <c r="D30" s="236"/>
      <c r="E30" s="236"/>
      <c r="F30" s="237"/>
      <c r="G30" s="239">
        <v>30</v>
      </c>
      <c r="H30" s="240"/>
      <c r="I30" s="183"/>
      <c r="J30" s="184"/>
      <c r="K30" s="356" t="str">
        <f t="shared" si="0"/>
        <v>未就職</v>
      </c>
      <c r="L30" s="357"/>
      <c r="M30" s="357"/>
      <c r="N30" s="357"/>
      <c r="O30" s="357"/>
      <c r="P30" s="358"/>
      <c r="Q30" s="188" t="s">
        <v>24</v>
      </c>
      <c r="R30" s="189"/>
      <c r="S30" s="188" t="s">
        <v>26</v>
      </c>
      <c r="T30" s="189"/>
      <c r="U30" s="190" t="s">
        <v>62</v>
      </c>
      <c r="V30" s="190"/>
      <c r="W30" s="180" t="s">
        <v>37</v>
      </c>
      <c r="X30" s="181"/>
      <c r="Y30" s="181"/>
      <c r="Z30" s="181"/>
      <c r="AA30" s="182"/>
      <c r="AB30" s="376"/>
      <c r="AC30" s="376"/>
      <c r="AD30" s="376"/>
      <c r="AE30" s="376"/>
      <c r="AF30" s="349"/>
      <c r="AG30" s="177" t="s">
        <v>77</v>
      </c>
    </row>
    <row r="31" spans="1:33" ht="26.25" customHeight="1">
      <c r="A31" s="27">
        <v>8</v>
      </c>
      <c r="B31" s="235" t="s">
        <v>60</v>
      </c>
      <c r="C31" s="236"/>
      <c r="D31" s="236"/>
      <c r="E31" s="236"/>
      <c r="F31" s="237"/>
      <c r="G31" s="239">
        <v>16</v>
      </c>
      <c r="H31" s="240"/>
      <c r="I31" s="183"/>
      <c r="J31" s="184"/>
      <c r="K31" s="356" t="str">
        <f t="shared" si="0"/>
        <v>就職・正社員</v>
      </c>
      <c r="L31" s="357"/>
      <c r="M31" s="357"/>
      <c r="N31" s="357"/>
      <c r="O31" s="357"/>
      <c r="P31" s="358"/>
      <c r="Q31" s="188" t="s">
        <v>24</v>
      </c>
      <c r="R31" s="189"/>
      <c r="S31" s="188" t="s">
        <v>24</v>
      </c>
      <c r="T31" s="189"/>
      <c r="U31" s="190" t="s">
        <v>62</v>
      </c>
      <c r="V31" s="190"/>
      <c r="W31" s="180" t="s">
        <v>63</v>
      </c>
      <c r="X31" s="181"/>
      <c r="Y31" s="181"/>
      <c r="Z31" s="181"/>
      <c r="AA31" s="182"/>
      <c r="AB31" s="376"/>
      <c r="AC31" s="376"/>
      <c r="AD31" s="376"/>
      <c r="AE31" s="376"/>
      <c r="AF31" s="349"/>
      <c r="AG31" s="177" t="s">
        <v>78</v>
      </c>
    </row>
    <row r="32" spans="1:33" ht="26.25" customHeight="1">
      <c r="A32" s="27">
        <v>9</v>
      </c>
      <c r="B32" s="235" t="s">
        <v>60</v>
      </c>
      <c r="C32" s="236"/>
      <c r="D32" s="236"/>
      <c r="E32" s="236"/>
      <c r="F32" s="237"/>
      <c r="G32" s="239">
        <v>1</v>
      </c>
      <c r="H32" s="240"/>
      <c r="I32" s="183"/>
      <c r="J32" s="184"/>
      <c r="K32" s="356" t="str">
        <f t="shared" si="0"/>
        <v>中退・正社員</v>
      </c>
      <c r="L32" s="357"/>
      <c r="M32" s="357"/>
      <c r="N32" s="357"/>
      <c r="O32" s="357"/>
      <c r="P32" s="358"/>
      <c r="Q32" s="188" t="s">
        <v>24</v>
      </c>
      <c r="R32" s="189"/>
      <c r="S32" s="188" t="s">
        <v>24</v>
      </c>
      <c r="T32" s="189"/>
      <c r="U32" s="190" t="s">
        <v>27</v>
      </c>
      <c r="V32" s="190"/>
      <c r="W32" s="180" t="s">
        <v>65</v>
      </c>
      <c r="X32" s="181"/>
      <c r="Y32" s="181"/>
      <c r="Z32" s="181"/>
      <c r="AA32" s="182"/>
      <c r="AB32" s="376"/>
      <c r="AC32" s="376"/>
      <c r="AD32" s="376"/>
      <c r="AE32" s="376"/>
      <c r="AF32" s="349"/>
      <c r="AG32" s="177" t="s">
        <v>83</v>
      </c>
    </row>
    <row r="33" spans="1:33" ht="26.25" customHeight="1">
      <c r="A33" s="27">
        <v>10</v>
      </c>
      <c r="B33" s="235" t="s">
        <v>60</v>
      </c>
      <c r="C33" s="236"/>
      <c r="D33" s="236"/>
      <c r="E33" s="236"/>
      <c r="F33" s="237"/>
      <c r="G33" s="239">
        <v>19</v>
      </c>
      <c r="H33" s="240"/>
      <c r="I33" s="183"/>
      <c r="J33" s="184"/>
      <c r="K33" s="356" t="str">
        <f t="shared" si="0"/>
        <v xml:space="preserve">就職・パート　 </v>
      </c>
      <c r="L33" s="357"/>
      <c r="M33" s="357"/>
      <c r="N33" s="357"/>
      <c r="O33" s="357"/>
      <c r="P33" s="358"/>
      <c r="Q33" s="188" t="s">
        <v>24</v>
      </c>
      <c r="R33" s="189"/>
      <c r="S33" s="188" t="s">
        <v>24</v>
      </c>
      <c r="T33" s="189"/>
      <c r="U33" s="190" t="s">
        <v>62</v>
      </c>
      <c r="V33" s="190"/>
      <c r="W33" s="180" t="s">
        <v>63</v>
      </c>
      <c r="X33" s="181"/>
      <c r="Y33" s="181"/>
      <c r="Z33" s="181"/>
      <c r="AA33" s="182"/>
      <c r="AB33" s="376"/>
      <c r="AC33" s="376"/>
      <c r="AD33" s="376"/>
      <c r="AE33" s="376"/>
      <c r="AF33" s="349"/>
      <c r="AG33" s="177" t="s">
        <v>104</v>
      </c>
    </row>
    <row r="34" spans="1:33" ht="26.25" customHeight="1">
      <c r="A34" s="27">
        <v>11</v>
      </c>
      <c r="B34" s="235" t="s">
        <v>60</v>
      </c>
      <c r="C34" s="236"/>
      <c r="D34" s="236"/>
      <c r="E34" s="236"/>
      <c r="F34" s="237"/>
      <c r="G34" s="239">
        <v>19</v>
      </c>
      <c r="H34" s="240"/>
      <c r="I34" s="183" t="s">
        <v>24</v>
      </c>
      <c r="J34" s="184"/>
      <c r="K34" s="356" t="str">
        <f t="shared" si="0"/>
        <v xml:space="preserve">就職・パート　 </v>
      </c>
      <c r="L34" s="357"/>
      <c r="M34" s="357"/>
      <c r="N34" s="357"/>
      <c r="O34" s="357"/>
      <c r="P34" s="358"/>
      <c r="Q34" s="188" t="s">
        <v>26</v>
      </c>
      <c r="R34" s="189"/>
      <c r="S34" s="188" t="s">
        <v>24</v>
      </c>
      <c r="T34" s="189"/>
      <c r="U34" s="190" t="s">
        <v>62</v>
      </c>
      <c r="V34" s="190"/>
      <c r="W34" s="180" t="s">
        <v>63</v>
      </c>
      <c r="X34" s="181"/>
      <c r="Y34" s="181"/>
      <c r="Z34" s="181"/>
      <c r="AA34" s="182"/>
      <c r="AB34" s="381" t="s">
        <v>108</v>
      </c>
      <c r="AC34" s="381"/>
      <c r="AD34" s="381"/>
      <c r="AE34" s="381"/>
      <c r="AF34" s="382"/>
      <c r="AG34" s="177" t="s">
        <v>37</v>
      </c>
    </row>
    <row r="35" spans="1:33" ht="26.25" customHeight="1">
      <c r="A35" s="27">
        <v>12</v>
      </c>
      <c r="B35" s="235" t="s">
        <v>60</v>
      </c>
      <c r="C35" s="236"/>
      <c r="D35" s="236"/>
      <c r="E35" s="236"/>
      <c r="F35" s="237"/>
      <c r="G35" s="239">
        <v>23</v>
      </c>
      <c r="H35" s="240"/>
      <c r="I35" s="183"/>
      <c r="J35" s="184"/>
      <c r="K35" s="356" t="str">
        <f t="shared" si="0"/>
        <v xml:space="preserve">就職・契約社員　 </v>
      </c>
      <c r="L35" s="357"/>
      <c r="M35" s="357"/>
      <c r="N35" s="357"/>
      <c r="O35" s="357"/>
      <c r="P35" s="358"/>
      <c r="Q35" s="188" t="s">
        <v>24</v>
      </c>
      <c r="R35" s="189"/>
      <c r="S35" s="188" t="s">
        <v>26</v>
      </c>
      <c r="T35" s="189"/>
      <c r="U35" s="190" t="s">
        <v>62</v>
      </c>
      <c r="V35" s="190"/>
      <c r="W35" s="180" t="s">
        <v>36</v>
      </c>
      <c r="X35" s="181"/>
      <c r="Y35" s="181"/>
      <c r="Z35" s="181"/>
      <c r="AA35" s="182"/>
      <c r="AB35" s="379"/>
      <c r="AC35" s="379"/>
      <c r="AD35" s="379"/>
      <c r="AE35" s="379"/>
      <c r="AF35" s="380"/>
      <c r="AG35" s="177" t="s">
        <v>38</v>
      </c>
    </row>
    <row r="36" spans="1:33" ht="26.25" customHeight="1">
      <c r="A36" s="27">
        <v>13</v>
      </c>
      <c r="B36" s="235" t="s">
        <v>60</v>
      </c>
      <c r="C36" s="236"/>
      <c r="D36" s="236"/>
      <c r="E36" s="236"/>
      <c r="F36" s="237"/>
      <c r="G36" s="239">
        <v>17</v>
      </c>
      <c r="H36" s="240"/>
      <c r="I36" s="183"/>
      <c r="J36" s="184"/>
      <c r="K36" s="356" t="str">
        <f t="shared" si="0"/>
        <v>就職・派遣　</v>
      </c>
      <c r="L36" s="357"/>
      <c r="M36" s="357"/>
      <c r="N36" s="357"/>
      <c r="O36" s="357"/>
      <c r="P36" s="358"/>
      <c r="Q36" s="188" t="s">
        <v>24</v>
      </c>
      <c r="R36" s="189"/>
      <c r="S36" s="188" t="s">
        <v>24</v>
      </c>
      <c r="T36" s="189"/>
      <c r="U36" s="190" t="s">
        <v>62</v>
      </c>
      <c r="V36" s="190"/>
      <c r="W36" s="180" t="s">
        <v>63</v>
      </c>
      <c r="X36" s="181"/>
      <c r="Y36" s="181"/>
      <c r="Z36" s="181"/>
      <c r="AA36" s="182"/>
      <c r="AB36" s="379"/>
      <c r="AC36" s="379"/>
      <c r="AD36" s="379"/>
      <c r="AE36" s="379"/>
      <c r="AF36" s="380"/>
      <c r="AG36" s="177" t="s">
        <v>36</v>
      </c>
    </row>
    <row r="37" spans="1:33" ht="26.25" customHeight="1" thickBot="1">
      <c r="A37" s="27">
        <v>14</v>
      </c>
      <c r="B37" s="235" t="s">
        <v>60</v>
      </c>
      <c r="C37" s="236"/>
      <c r="D37" s="236"/>
      <c r="E37" s="236"/>
      <c r="F37" s="237"/>
      <c r="G37" s="239">
        <v>29</v>
      </c>
      <c r="H37" s="240"/>
      <c r="I37" s="183"/>
      <c r="J37" s="184"/>
      <c r="K37" s="356" t="str">
        <f t="shared" si="0"/>
        <v>就職・自営</v>
      </c>
      <c r="L37" s="357"/>
      <c r="M37" s="357"/>
      <c r="N37" s="357"/>
      <c r="O37" s="357"/>
      <c r="P37" s="358"/>
      <c r="Q37" s="188" t="s">
        <v>24</v>
      </c>
      <c r="R37" s="189"/>
      <c r="S37" s="188" t="s">
        <v>26</v>
      </c>
      <c r="T37" s="189"/>
      <c r="U37" s="190" t="s">
        <v>62</v>
      </c>
      <c r="V37" s="190"/>
      <c r="W37" s="180" t="s">
        <v>36</v>
      </c>
      <c r="X37" s="181"/>
      <c r="Y37" s="181"/>
      <c r="Z37" s="181"/>
      <c r="AA37" s="182"/>
      <c r="AB37" s="377" t="s">
        <v>85</v>
      </c>
      <c r="AC37" s="377"/>
      <c r="AD37" s="377"/>
      <c r="AE37" s="377"/>
      <c r="AF37" s="378"/>
      <c r="AG37" s="178" t="s">
        <v>79</v>
      </c>
    </row>
    <row r="38" spans="1:33" ht="36.75" customHeight="1">
      <c r="A38" s="27">
        <v>15</v>
      </c>
      <c r="B38" s="235" t="s">
        <v>60</v>
      </c>
      <c r="C38" s="236"/>
      <c r="D38" s="236"/>
      <c r="E38" s="236"/>
      <c r="F38" s="237"/>
      <c r="G38" s="239">
        <v>31</v>
      </c>
      <c r="H38" s="240"/>
      <c r="I38" s="183"/>
      <c r="J38" s="184"/>
      <c r="K38" s="356" t="str">
        <f t="shared" si="0"/>
        <v>未回答、追跡不能（未把握）、その他</v>
      </c>
      <c r="L38" s="357"/>
      <c r="M38" s="357"/>
      <c r="N38" s="357"/>
      <c r="O38" s="357"/>
      <c r="P38" s="358"/>
      <c r="Q38" s="188"/>
      <c r="R38" s="189"/>
      <c r="S38" s="188"/>
      <c r="T38" s="189"/>
      <c r="U38" s="190"/>
      <c r="V38" s="190"/>
      <c r="W38" s="180"/>
      <c r="X38" s="181"/>
      <c r="Y38" s="181"/>
      <c r="Z38" s="181"/>
      <c r="AA38" s="182"/>
      <c r="AB38" s="384" t="s">
        <v>112</v>
      </c>
      <c r="AC38" s="384"/>
      <c r="AD38" s="384"/>
      <c r="AE38" s="384"/>
      <c r="AF38" s="385"/>
      <c r="AG38" s="98"/>
    </row>
    <row r="39" spans="1:33" ht="36" customHeight="1">
      <c r="A39" s="27">
        <v>16</v>
      </c>
      <c r="B39" s="359" t="s">
        <v>60</v>
      </c>
      <c r="C39" s="360"/>
      <c r="D39" s="360"/>
      <c r="E39" s="360"/>
      <c r="F39" s="361"/>
      <c r="G39" s="239"/>
      <c r="H39" s="240"/>
      <c r="I39" s="183"/>
      <c r="J39" s="184"/>
      <c r="K39" s="356" t="str">
        <f>IF(G39&gt;0,IF(G39&lt;16,VLOOKUP(G39,$P$5:$Q$19,2,FALSE),VLOOKUP(G39,$X$5:$Y$20,2,FALSE)),"")</f>
        <v/>
      </c>
      <c r="L39" s="357"/>
      <c r="M39" s="357"/>
      <c r="N39" s="357"/>
      <c r="O39" s="357"/>
      <c r="P39" s="358"/>
      <c r="Q39" s="188"/>
      <c r="R39" s="189"/>
      <c r="S39" s="188"/>
      <c r="T39" s="189"/>
      <c r="U39" s="190"/>
      <c r="V39" s="190"/>
      <c r="W39" s="180"/>
      <c r="X39" s="181"/>
      <c r="Y39" s="181"/>
      <c r="Z39" s="181"/>
      <c r="AA39" s="182"/>
      <c r="AB39" s="384" t="s">
        <v>110</v>
      </c>
      <c r="AC39" s="384"/>
      <c r="AD39" s="384"/>
      <c r="AE39" s="384"/>
      <c r="AF39" s="385"/>
      <c r="AG39" s="175"/>
    </row>
    <row r="40" spans="1:33" ht="27" customHeight="1">
      <c r="A40" s="27">
        <v>17</v>
      </c>
      <c r="B40" s="235" t="s">
        <v>60</v>
      </c>
      <c r="C40" s="236"/>
      <c r="D40" s="236"/>
      <c r="E40" s="236"/>
      <c r="F40" s="237"/>
      <c r="G40" s="239">
        <v>31</v>
      </c>
      <c r="H40" s="240"/>
      <c r="I40" s="183"/>
      <c r="J40" s="184"/>
      <c r="K40" s="356" t="str">
        <f t="shared" si="0"/>
        <v>未回答、追跡不能（未把握）、その他</v>
      </c>
      <c r="L40" s="357"/>
      <c r="M40" s="357"/>
      <c r="N40" s="357"/>
      <c r="O40" s="357"/>
      <c r="P40" s="358"/>
      <c r="Q40" s="188" t="s">
        <v>26</v>
      </c>
      <c r="R40" s="189"/>
      <c r="S40" s="188" t="s">
        <v>26</v>
      </c>
      <c r="T40" s="189"/>
      <c r="U40" s="190" t="s">
        <v>62</v>
      </c>
      <c r="V40" s="190"/>
      <c r="W40" s="180" t="s">
        <v>36</v>
      </c>
      <c r="X40" s="181"/>
      <c r="Y40" s="181"/>
      <c r="Z40" s="181"/>
      <c r="AA40" s="182"/>
      <c r="AB40" s="387"/>
      <c r="AC40" s="387"/>
      <c r="AD40" s="387"/>
      <c r="AE40" s="387"/>
      <c r="AF40" s="388"/>
      <c r="AG40" s="98"/>
    </row>
    <row r="41" spans="1:33" ht="8.25" customHeight="1">
      <c r="A41" s="27">
        <v>18</v>
      </c>
      <c r="B41" s="235"/>
      <c r="C41" s="236"/>
      <c r="D41" s="236"/>
      <c r="E41" s="236"/>
      <c r="F41" s="237"/>
      <c r="G41" s="239"/>
      <c r="H41" s="240"/>
      <c r="I41" s="183"/>
      <c r="J41" s="184"/>
      <c r="K41" s="356" t="str">
        <f t="shared" si="0"/>
        <v/>
      </c>
      <c r="L41" s="357"/>
      <c r="M41" s="357"/>
      <c r="N41" s="357"/>
      <c r="O41" s="357"/>
      <c r="P41" s="358"/>
      <c r="Q41" s="188"/>
      <c r="R41" s="189"/>
      <c r="S41" s="188"/>
      <c r="T41" s="189"/>
      <c r="U41" s="190"/>
      <c r="V41" s="190"/>
      <c r="W41" s="180"/>
      <c r="X41" s="181"/>
      <c r="Y41" s="181"/>
      <c r="Z41" s="181"/>
      <c r="AA41" s="182"/>
      <c r="AB41" s="376"/>
      <c r="AC41" s="376"/>
      <c r="AD41" s="376"/>
      <c r="AE41" s="376"/>
      <c r="AF41" s="376"/>
    </row>
    <row r="42" spans="1:33" ht="8.25" customHeight="1">
      <c r="A42" s="27">
        <v>19</v>
      </c>
      <c r="B42" s="235"/>
      <c r="C42" s="236"/>
      <c r="D42" s="236"/>
      <c r="E42" s="236"/>
      <c r="F42" s="237"/>
      <c r="G42" s="239"/>
      <c r="H42" s="240"/>
      <c r="I42" s="183"/>
      <c r="J42" s="184"/>
      <c r="K42" s="356" t="str">
        <f t="shared" si="0"/>
        <v/>
      </c>
      <c r="L42" s="357"/>
      <c r="M42" s="357"/>
      <c r="N42" s="357"/>
      <c r="O42" s="357"/>
      <c r="P42" s="358"/>
      <c r="Q42" s="188"/>
      <c r="R42" s="189"/>
      <c r="S42" s="188"/>
      <c r="T42" s="189"/>
      <c r="U42" s="190"/>
      <c r="V42" s="190"/>
      <c r="W42" s="180"/>
      <c r="X42" s="181"/>
      <c r="Y42" s="181"/>
      <c r="Z42" s="181"/>
      <c r="AA42" s="182"/>
      <c r="AB42" s="376"/>
      <c r="AC42" s="376"/>
      <c r="AD42" s="376"/>
      <c r="AE42" s="376"/>
      <c r="AF42" s="376"/>
    </row>
    <row r="43" spans="1:33" ht="8.25" customHeight="1">
      <c r="A43" s="27">
        <v>20</v>
      </c>
      <c r="B43" s="235"/>
      <c r="C43" s="236"/>
      <c r="D43" s="236"/>
      <c r="E43" s="236"/>
      <c r="F43" s="237"/>
      <c r="G43" s="239"/>
      <c r="H43" s="240"/>
      <c r="I43" s="183"/>
      <c r="J43" s="184"/>
      <c r="K43" s="356" t="str">
        <f t="shared" si="0"/>
        <v/>
      </c>
      <c r="L43" s="357"/>
      <c r="M43" s="357"/>
      <c r="N43" s="357"/>
      <c r="O43" s="357"/>
      <c r="P43" s="358"/>
      <c r="Q43" s="188"/>
      <c r="R43" s="189"/>
      <c r="S43" s="188"/>
      <c r="T43" s="189"/>
      <c r="U43" s="190"/>
      <c r="V43" s="190"/>
      <c r="W43" s="180"/>
      <c r="X43" s="181"/>
      <c r="Y43" s="181"/>
      <c r="Z43" s="181"/>
      <c r="AA43" s="182"/>
      <c r="AB43" s="376"/>
      <c r="AC43" s="376"/>
      <c r="AD43" s="376"/>
      <c r="AE43" s="376"/>
      <c r="AF43" s="376"/>
    </row>
    <row r="44" spans="1:33" ht="8.25" customHeight="1">
      <c r="A44" s="27">
        <v>21</v>
      </c>
      <c r="B44" s="235"/>
      <c r="C44" s="236"/>
      <c r="D44" s="236"/>
      <c r="E44" s="236"/>
      <c r="F44" s="237"/>
      <c r="G44" s="239"/>
      <c r="H44" s="240"/>
      <c r="I44" s="183"/>
      <c r="J44" s="184"/>
      <c r="K44" s="356" t="str">
        <f t="shared" si="0"/>
        <v/>
      </c>
      <c r="L44" s="357"/>
      <c r="M44" s="357"/>
      <c r="N44" s="357"/>
      <c r="O44" s="357"/>
      <c r="P44" s="358"/>
      <c r="Q44" s="188"/>
      <c r="R44" s="189"/>
      <c r="S44" s="188"/>
      <c r="T44" s="189"/>
      <c r="U44" s="190"/>
      <c r="V44" s="190"/>
      <c r="W44" s="180"/>
      <c r="X44" s="181"/>
      <c r="Y44" s="181"/>
      <c r="Z44" s="181"/>
      <c r="AA44" s="182"/>
      <c r="AB44" s="376"/>
      <c r="AC44" s="376"/>
      <c r="AD44" s="376"/>
      <c r="AE44" s="376"/>
      <c r="AF44" s="376"/>
    </row>
    <row r="45" spans="1:33" ht="8.25" customHeight="1">
      <c r="A45" s="27">
        <v>22</v>
      </c>
      <c r="B45" s="235"/>
      <c r="C45" s="236"/>
      <c r="D45" s="236"/>
      <c r="E45" s="236"/>
      <c r="F45" s="237"/>
      <c r="G45" s="239"/>
      <c r="H45" s="240"/>
      <c r="I45" s="183"/>
      <c r="J45" s="184"/>
      <c r="K45" s="356" t="str">
        <f t="shared" si="0"/>
        <v/>
      </c>
      <c r="L45" s="357"/>
      <c r="M45" s="357"/>
      <c r="N45" s="357"/>
      <c r="O45" s="357"/>
      <c r="P45" s="358"/>
      <c r="Q45" s="188"/>
      <c r="R45" s="189"/>
      <c r="S45" s="188"/>
      <c r="T45" s="189"/>
      <c r="U45" s="190"/>
      <c r="V45" s="190"/>
      <c r="W45" s="180"/>
      <c r="X45" s="181"/>
      <c r="Y45" s="181"/>
      <c r="Z45" s="181"/>
      <c r="AA45" s="182"/>
      <c r="AB45" s="376"/>
      <c r="AC45" s="376"/>
      <c r="AD45" s="376"/>
      <c r="AE45" s="376"/>
      <c r="AF45" s="376"/>
    </row>
    <row r="46" spans="1:33" ht="8.25" customHeight="1">
      <c r="A46" s="27">
        <v>23</v>
      </c>
      <c r="B46" s="235"/>
      <c r="C46" s="236"/>
      <c r="D46" s="236"/>
      <c r="E46" s="236"/>
      <c r="F46" s="237"/>
      <c r="G46" s="239"/>
      <c r="H46" s="240"/>
      <c r="I46" s="183"/>
      <c r="J46" s="184"/>
      <c r="K46" s="356" t="str">
        <f t="shared" si="0"/>
        <v/>
      </c>
      <c r="L46" s="357"/>
      <c r="M46" s="357"/>
      <c r="N46" s="357"/>
      <c r="O46" s="357"/>
      <c r="P46" s="358"/>
      <c r="Q46" s="188"/>
      <c r="R46" s="189"/>
      <c r="S46" s="188"/>
      <c r="T46" s="189"/>
      <c r="U46" s="190"/>
      <c r="V46" s="190"/>
      <c r="W46" s="180"/>
      <c r="X46" s="181"/>
      <c r="Y46" s="181"/>
      <c r="Z46" s="181"/>
      <c r="AA46" s="182"/>
      <c r="AB46" s="376"/>
      <c r="AC46" s="376"/>
      <c r="AD46" s="376"/>
      <c r="AE46" s="376"/>
      <c r="AF46" s="376"/>
    </row>
    <row r="47" spans="1:33" ht="8.25" customHeight="1">
      <c r="A47" s="27">
        <v>24</v>
      </c>
      <c r="B47" s="235"/>
      <c r="C47" s="236"/>
      <c r="D47" s="236"/>
      <c r="E47" s="236"/>
      <c r="F47" s="237"/>
      <c r="G47" s="239"/>
      <c r="H47" s="240"/>
      <c r="I47" s="183"/>
      <c r="J47" s="184"/>
      <c r="K47" s="356" t="str">
        <f t="shared" si="0"/>
        <v/>
      </c>
      <c r="L47" s="357"/>
      <c r="M47" s="357"/>
      <c r="N47" s="357"/>
      <c r="O47" s="357"/>
      <c r="P47" s="358"/>
      <c r="Q47" s="188"/>
      <c r="R47" s="189"/>
      <c r="S47" s="188"/>
      <c r="T47" s="189"/>
      <c r="U47" s="190"/>
      <c r="V47" s="190"/>
      <c r="W47" s="180"/>
      <c r="X47" s="181"/>
      <c r="Y47" s="181"/>
      <c r="Z47" s="181"/>
      <c r="AA47" s="182"/>
      <c r="AB47" s="376"/>
      <c r="AC47" s="376"/>
      <c r="AD47" s="376"/>
      <c r="AE47" s="376"/>
      <c r="AF47" s="376"/>
    </row>
    <row r="48" spans="1:33" ht="8.25" customHeight="1">
      <c r="A48" s="27">
        <v>25</v>
      </c>
      <c r="B48" s="235"/>
      <c r="C48" s="236"/>
      <c r="D48" s="236"/>
      <c r="E48" s="236"/>
      <c r="F48" s="237"/>
      <c r="G48" s="239"/>
      <c r="H48" s="240"/>
      <c r="I48" s="183"/>
      <c r="J48" s="184"/>
      <c r="K48" s="356" t="str">
        <f t="shared" si="0"/>
        <v/>
      </c>
      <c r="L48" s="357"/>
      <c r="M48" s="357"/>
      <c r="N48" s="357"/>
      <c r="O48" s="357"/>
      <c r="P48" s="358"/>
      <c r="Q48" s="188"/>
      <c r="R48" s="189"/>
      <c r="S48" s="188"/>
      <c r="T48" s="189"/>
      <c r="U48" s="190"/>
      <c r="V48" s="190"/>
      <c r="W48" s="180"/>
      <c r="X48" s="181"/>
      <c r="Y48" s="181"/>
      <c r="Z48" s="181"/>
      <c r="AA48" s="182"/>
      <c r="AB48" s="386"/>
      <c r="AC48" s="386"/>
      <c r="AD48" s="386"/>
      <c r="AE48" s="386"/>
      <c r="AF48" s="386"/>
    </row>
    <row r="49" spans="1:39" s="12" customFormat="1" ht="26.25" customHeight="1">
      <c r="A49" s="30"/>
      <c r="B49" s="31"/>
      <c r="C49" s="31"/>
      <c r="D49" s="31"/>
      <c r="E49" s="31"/>
      <c r="F49" s="31"/>
      <c r="G49" s="31"/>
      <c r="H49" s="31"/>
      <c r="I49" s="32"/>
      <c r="J49" s="32"/>
      <c r="K49" s="33"/>
      <c r="L49" s="33"/>
      <c r="M49" s="34"/>
      <c r="N49" s="34"/>
      <c r="O49" s="34"/>
      <c r="P49" s="34"/>
      <c r="Q49" s="34"/>
      <c r="R49" s="34"/>
      <c r="S49" s="121"/>
      <c r="T49" s="121"/>
      <c r="U49" s="121"/>
      <c r="V49" s="121"/>
      <c r="W49" s="121"/>
      <c r="X49" s="121"/>
      <c r="Y49" s="121"/>
      <c r="Z49" s="121"/>
      <c r="AA49" s="29"/>
      <c r="AB49" s="29"/>
      <c r="AC49" s="29"/>
      <c r="AD49" s="29"/>
      <c r="AE49" s="29"/>
      <c r="AF49" s="29"/>
      <c r="AG49" s="18"/>
      <c r="AH49" s="93"/>
      <c r="AI49" s="93"/>
      <c r="AJ49" s="93"/>
    </row>
    <row r="50" spans="1:39" ht="26.25" customHeight="1">
      <c r="A50" s="332" t="s">
        <v>157</v>
      </c>
      <c r="B50" s="332"/>
      <c r="C50" s="332"/>
      <c r="D50" s="332"/>
      <c r="E50" s="332"/>
      <c r="F50" s="173"/>
      <c r="G50" s="173"/>
      <c r="H50" s="173"/>
      <c r="I50" s="173"/>
      <c r="J50" s="173"/>
      <c r="K50" s="173"/>
      <c r="L50" s="173"/>
      <c r="M50" s="173"/>
      <c r="N50" s="173"/>
      <c r="O50" s="173"/>
      <c r="P50" s="173"/>
      <c r="Q50" s="173"/>
      <c r="R50" s="173"/>
      <c r="S50" s="173"/>
      <c r="T50" s="173"/>
      <c r="U50" s="173"/>
      <c r="V50" s="173"/>
      <c r="W50" s="173"/>
      <c r="X50" s="173"/>
      <c r="Y50" s="133" t="s">
        <v>159</v>
      </c>
      <c r="Z50" s="173"/>
      <c r="AA50" s="173"/>
      <c r="AB50" s="173"/>
      <c r="AC50" s="173"/>
      <c r="AD50" s="173"/>
      <c r="AE50" s="7"/>
      <c r="AF50" s="7"/>
    </row>
    <row r="51" spans="1:39" ht="26.25" customHeight="1">
      <c r="A51" s="337" t="s">
        <v>158</v>
      </c>
      <c r="B51" s="338"/>
      <c r="C51" s="338"/>
      <c r="D51" s="338"/>
      <c r="E51" s="339"/>
      <c r="F51" s="29"/>
      <c r="G51" s="302" t="s">
        <v>30</v>
      </c>
      <c r="H51" s="303"/>
      <c r="I51" s="303"/>
      <c r="J51" s="29"/>
      <c r="K51" s="329" t="s">
        <v>161</v>
      </c>
      <c r="L51" s="330"/>
      <c r="M51" s="330"/>
      <c r="N51" s="330"/>
      <c r="O51" s="330"/>
      <c r="P51" s="330"/>
      <c r="Q51" s="331"/>
      <c r="R51" s="41"/>
      <c r="S51" s="41"/>
      <c r="T51" s="41"/>
      <c r="U51" s="41"/>
      <c r="V51" s="154" t="s">
        <v>31</v>
      </c>
      <c r="W51" s="154"/>
      <c r="X51" s="154"/>
      <c r="Y51" s="314" t="s">
        <v>16</v>
      </c>
      <c r="Z51" s="337" t="s">
        <v>160</v>
      </c>
      <c r="AA51" s="338"/>
      <c r="AB51" s="338"/>
      <c r="AC51" s="338"/>
      <c r="AD51" s="339"/>
      <c r="AE51" s="7"/>
      <c r="AF51" s="7"/>
      <c r="AG51" s="126" t="s">
        <v>118</v>
      </c>
    </row>
    <row r="52" spans="1:39" ht="26.25" customHeight="1">
      <c r="A52" s="342">
        <f>COUNTIF(W24:AA48,"就職中退(４か月以上・週２０時間以上)")+COUNTIF(W24:AA48,"就職中退（自営）")</f>
        <v>1</v>
      </c>
      <c r="B52" s="341"/>
      <c r="C52" s="341"/>
      <c r="D52" s="341"/>
      <c r="E52" s="24" t="s">
        <v>3</v>
      </c>
      <c r="F52" s="174"/>
      <c r="G52" s="340">
        <f>L56</f>
        <v>15</v>
      </c>
      <c r="H52" s="341" t="e">
        <f>#REF!-C52-E52</f>
        <v>#REF!</v>
      </c>
      <c r="I52" s="24" t="s">
        <v>3</v>
      </c>
      <c r="J52" s="15"/>
      <c r="K52" s="342">
        <f>COUNTIF(W24:AA48,"就職(４か月以上・週２０時間以上)")+COUNTIF(W24:AA48,"就職（自営）")</f>
        <v>7</v>
      </c>
      <c r="L52" s="341"/>
      <c r="M52" s="341"/>
      <c r="N52" s="341"/>
      <c r="O52" s="341"/>
      <c r="P52" s="341"/>
      <c r="Q52" s="24" t="s">
        <v>3</v>
      </c>
      <c r="R52" s="41"/>
      <c r="S52" s="41"/>
      <c r="T52" s="41"/>
      <c r="U52" s="41"/>
      <c r="V52" s="114" t="s">
        <v>139</v>
      </c>
      <c r="W52" s="113"/>
      <c r="X52" s="113"/>
      <c r="Y52" s="314"/>
      <c r="Z52" s="335">
        <f>IF((A52+G52)=0,0,(A52+K52)/(A52+G52-C57-X57)*100)</f>
        <v>57.142857142857139</v>
      </c>
      <c r="AA52" s="336"/>
      <c r="AB52" s="336"/>
      <c r="AC52" s="336"/>
      <c r="AD52" s="26" t="s">
        <v>17</v>
      </c>
      <c r="AE52" s="7"/>
      <c r="AF52" s="7"/>
      <c r="AG52" s="45"/>
    </row>
    <row r="53" spans="1:39" ht="26.25" customHeight="1">
      <c r="A53" s="355"/>
      <c r="B53" s="355"/>
      <c r="C53" s="355"/>
      <c r="D53" s="355"/>
      <c r="E53" s="15"/>
      <c r="F53" s="151"/>
      <c r="G53" s="383"/>
      <c r="H53" s="355"/>
      <c r="I53" s="15"/>
      <c r="J53" s="15"/>
      <c r="K53" s="346"/>
      <c r="L53" s="299"/>
      <c r="M53" s="299"/>
      <c r="N53" s="299"/>
      <c r="O53" s="299"/>
      <c r="P53" s="299"/>
      <c r="Q53" s="24" t="s">
        <v>3</v>
      </c>
      <c r="R53" s="41"/>
      <c r="S53" s="41"/>
      <c r="T53" s="41"/>
      <c r="U53" s="41"/>
      <c r="V53" s="41"/>
      <c r="W53" s="41"/>
      <c r="X53" s="41"/>
      <c r="Y53" s="41"/>
      <c r="Z53" s="347" t="str">
        <f>IF(K53=0,"",(A52+K53)/(A52+G52-C57)*100)</f>
        <v/>
      </c>
      <c r="AA53" s="348"/>
      <c r="AB53" s="348"/>
      <c r="AC53" s="348"/>
      <c r="AD53" s="26" t="s">
        <v>17</v>
      </c>
      <c r="AE53" s="41"/>
      <c r="AF53" s="41"/>
    </row>
    <row r="54" spans="1:39" ht="26.25" customHeight="1">
      <c r="A54" s="332" t="s">
        <v>25</v>
      </c>
      <c r="B54" s="332"/>
      <c r="C54" s="332"/>
      <c r="D54" s="332"/>
      <c r="E54" s="153"/>
      <c r="F54" s="29"/>
      <c r="G54" s="121"/>
      <c r="H54" s="122"/>
      <c r="I54" s="120"/>
      <c r="J54" s="29"/>
      <c r="K54" s="159" t="s">
        <v>129</v>
      </c>
      <c r="L54" s="153"/>
      <c r="M54" s="153"/>
      <c r="N54" s="153"/>
      <c r="O54" s="153"/>
      <c r="P54" s="153"/>
      <c r="Q54" s="153"/>
      <c r="R54" s="153"/>
      <c r="S54" s="153"/>
      <c r="T54" s="153"/>
      <c r="U54" s="153"/>
      <c r="V54" s="153"/>
      <c r="W54" s="153"/>
      <c r="X54" s="153"/>
      <c r="Y54" s="153"/>
      <c r="Z54" s="153"/>
      <c r="AA54" s="153"/>
      <c r="AB54" s="153"/>
      <c r="AC54" s="153"/>
      <c r="AD54" s="153"/>
      <c r="AE54" s="7"/>
      <c r="AF54" s="7"/>
    </row>
    <row r="55" spans="1:39" ht="26.25" customHeight="1">
      <c r="A55" s="329" t="s">
        <v>15</v>
      </c>
      <c r="B55" s="330"/>
      <c r="C55" s="331"/>
      <c r="D55" s="295" t="s">
        <v>12</v>
      </c>
      <c r="E55" s="302" t="s">
        <v>140</v>
      </c>
      <c r="F55" s="303"/>
      <c r="G55" s="303"/>
      <c r="H55" s="329" t="s">
        <v>141</v>
      </c>
      <c r="I55" s="330"/>
      <c r="J55" s="331"/>
      <c r="K55" s="295" t="s">
        <v>16</v>
      </c>
      <c r="L55" s="329" t="s">
        <v>18</v>
      </c>
      <c r="M55" s="330"/>
      <c r="N55" s="331"/>
      <c r="O55" s="304" t="s">
        <v>16</v>
      </c>
      <c r="P55" s="329" t="s">
        <v>6</v>
      </c>
      <c r="Q55" s="330"/>
      <c r="R55" s="331"/>
      <c r="S55" s="329" t="s">
        <v>142</v>
      </c>
      <c r="T55" s="330"/>
      <c r="U55" s="331"/>
      <c r="V55" s="337" t="s">
        <v>106</v>
      </c>
      <c r="W55" s="338"/>
      <c r="X55" s="339"/>
      <c r="Y55" s="153"/>
      <c r="Z55" s="329" t="s">
        <v>29</v>
      </c>
      <c r="AA55" s="330"/>
      <c r="AB55" s="330"/>
      <c r="AC55" s="330"/>
      <c r="AD55" s="331"/>
      <c r="AE55" s="7"/>
      <c r="AF55" s="7"/>
      <c r="AG55" s="126" t="s">
        <v>118</v>
      </c>
    </row>
    <row r="56" spans="1:39" ht="26.25" customHeight="1">
      <c r="A56" s="346">
        <f>COUNTA(B24:F48)</f>
        <v>17</v>
      </c>
      <c r="B56" s="299">
        <f>COUNT(K24:L48)</f>
        <v>0</v>
      </c>
      <c r="C56" s="24" t="s">
        <v>3</v>
      </c>
      <c r="D56" s="295"/>
      <c r="E56" s="346">
        <f>COUNTIFS(G24:G48,15)+COUNTIFS(G24:G48,12)</f>
        <v>1</v>
      </c>
      <c r="F56" s="299">
        <f>COUNTIF(L24:M48,10)</f>
        <v>0</v>
      </c>
      <c r="G56" s="24" t="s">
        <v>3</v>
      </c>
      <c r="H56" s="300">
        <f>AE61</f>
        <v>1</v>
      </c>
      <c r="I56" s="301"/>
      <c r="J56" s="24" t="s">
        <v>3</v>
      </c>
      <c r="K56" s="295"/>
      <c r="L56" s="346">
        <f>A56-E56-H56</f>
        <v>15</v>
      </c>
      <c r="M56" s="299" t="e">
        <f>E56-H56-J56</f>
        <v>#VALUE!</v>
      </c>
      <c r="N56" s="24" t="s">
        <v>3</v>
      </c>
      <c r="O56" s="304"/>
      <c r="P56" s="249">
        <f>AE62</f>
        <v>10</v>
      </c>
      <c r="Q56" s="250"/>
      <c r="R56" s="24" t="s">
        <v>3</v>
      </c>
      <c r="S56" s="298">
        <f>COUNTIFS(G24:G48,30)+COUNTIFS(G24:G48,27)</f>
        <v>2</v>
      </c>
      <c r="T56" s="299">
        <f>COUNTIF(Z24:AA48,10)</f>
        <v>0</v>
      </c>
      <c r="U56" s="24" t="s">
        <v>3</v>
      </c>
      <c r="V56" s="346">
        <f>COUNTIF(G24:G48,31)</f>
        <v>2</v>
      </c>
      <c r="W56" s="299">
        <f>COUNTIF(AC24:AD48,10)</f>
        <v>0</v>
      </c>
      <c r="X56" s="24" t="s">
        <v>3</v>
      </c>
      <c r="Y56" s="153"/>
      <c r="Z56" s="374">
        <f>IF((H56+P56)=0,0,(H56+P56)/(H56+L56-C57-X57)*100)</f>
        <v>78.571428571428569</v>
      </c>
      <c r="AA56" s="375"/>
      <c r="AB56" s="375"/>
      <c r="AC56" s="375"/>
      <c r="AD56" s="26" t="s">
        <v>17</v>
      </c>
      <c r="AE56" s="7"/>
      <c r="AF56" s="7"/>
    </row>
    <row r="57" spans="1:39" ht="24.75" customHeight="1">
      <c r="A57" s="130" t="s">
        <v>133</v>
      </c>
      <c r="B57" s="131"/>
      <c r="C57" s="118">
        <v>1</v>
      </c>
      <c r="D57" s="132" t="s">
        <v>116</v>
      </c>
      <c r="E57" s="41" t="s">
        <v>61</v>
      </c>
      <c r="F57" s="7"/>
      <c r="G57" s="13"/>
      <c r="H57" s="13"/>
      <c r="I57" s="13"/>
      <c r="J57" s="13"/>
      <c r="K57" s="123"/>
      <c r="L57" s="119"/>
      <c r="M57" s="119"/>
      <c r="N57" s="119"/>
      <c r="O57" s="124"/>
      <c r="P57" s="124"/>
      <c r="Q57" s="124"/>
      <c r="R57" s="124"/>
      <c r="S57" s="124"/>
      <c r="T57" s="120"/>
      <c r="U57" s="120"/>
      <c r="V57" s="161" t="s">
        <v>134</v>
      </c>
      <c r="W57" s="162"/>
      <c r="X57" s="140">
        <v>1</v>
      </c>
      <c r="Y57" s="164" t="s">
        <v>132</v>
      </c>
      <c r="Z57" s="139" t="s">
        <v>143</v>
      </c>
      <c r="AA57" s="41"/>
      <c r="AB57" s="41"/>
      <c r="AC57" s="41"/>
      <c r="AD57" s="41"/>
      <c r="AE57" s="41"/>
      <c r="AF57" s="41"/>
    </row>
    <row r="58" spans="1:39" ht="26.25" customHeight="1">
      <c r="A58" s="43" t="s">
        <v>21</v>
      </c>
      <c r="B58" s="41"/>
      <c r="C58" s="41"/>
      <c r="D58" s="41"/>
      <c r="E58" s="41"/>
      <c r="F58" s="41"/>
      <c r="G58" s="41"/>
      <c r="H58" s="41"/>
      <c r="I58" s="41"/>
      <c r="J58" s="41"/>
      <c r="K58" s="120"/>
      <c r="L58" s="120"/>
      <c r="M58" s="122"/>
      <c r="N58" s="125"/>
      <c r="O58" s="120"/>
      <c r="P58" s="120"/>
      <c r="Q58" s="120"/>
      <c r="R58" s="120"/>
      <c r="S58" s="120"/>
      <c r="T58" s="120"/>
      <c r="U58" s="120"/>
      <c r="V58" s="166" t="s">
        <v>61</v>
      </c>
      <c r="W58" s="158"/>
      <c r="X58" s="124"/>
      <c r="Y58" s="41"/>
      <c r="Z58" s="41"/>
      <c r="AA58" s="41"/>
      <c r="AB58" s="41"/>
      <c r="AC58" s="41"/>
      <c r="AD58" s="41"/>
      <c r="AE58" s="41"/>
      <c r="AF58" s="41"/>
    </row>
    <row r="59" spans="1:39" ht="26.25" customHeight="1">
      <c r="A59" s="285"/>
      <c r="B59" s="286"/>
      <c r="C59" s="289" t="s">
        <v>32</v>
      </c>
      <c r="D59" s="352"/>
      <c r="E59" s="289" t="s">
        <v>33</v>
      </c>
      <c r="F59" s="290"/>
      <c r="G59" s="290"/>
      <c r="H59" s="352"/>
      <c r="I59" s="289" t="s">
        <v>54</v>
      </c>
      <c r="J59" s="290"/>
      <c r="K59" s="290"/>
      <c r="L59" s="352"/>
      <c r="M59" s="289" t="s">
        <v>55</v>
      </c>
      <c r="N59" s="290"/>
      <c r="O59" s="290"/>
      <c r="P59" s="352"/>
      <c r="Q59" s="279" t="s">
        <v>56</v>
      </c>
      <c r="R59" s="324"/>
      <c r="S59" s="324"/>
      <c r="T59" s="280"/>
      <c r="U59" s="279" t="s">
        <v>35</v>
      </c>
      <c r="V59" s="324"/>
      <c r="W59" s="324"/>
      <c r="X59" s="280"/>
      <c r="Y59" s="321" t="s">
        <v>144</v>
      </c>
      <c r="Z59" s="280"/>
      <c r="AA59" s="279" t="s">
        <v>137</v>
      </c>
      <c r="AB59" s="280"/>
      <c r="AC59" s="279" t="s">
        <v>7</v>
      </c>
      <c r="AD59" s="280"/>
      <c r="AE59" s="279" t="s">
        <v>20</v>
      </c>
      <c r="AF59" s="280"/>
    </row>
    <row r="60" spans="1:39" s="42" customFormat="1" ht="26.25" customHeight="1">
      <c r="A60" s="287"/>
      <c r="B60" s="288"/>
      <c r="C60" s="353"/>
      <c r="D60" s="354"/>
      <c r="E60" s="294"/>
      <c r="F60" s="373"/>
      <c r="G60" s="372" t="s">
        <v>34</v>
      </c>
      <c r="H60" s="292"/>
      <c r="I60" s="294"/>
      <c r="J60" s="373"/>
      <c r="K60" s="372" t="s">
        <v>34</v>
      </c>
      <c r="L60" s="292"/>
      <c r="M60" s="294"/>
      <c r="N60" s="373"/>
      <c r="O60" s="372" t="s">
        <v>34</v>
      </c>
      <c r="P60" s="292"/>
      <c r="Q60" s="294"/>
      <c r="R60" s="373"/>
      <c r="S60" s="372" t="s">
        <v>34</v>
      </c>
      <c r="T60" s="292"/>
      <c r="U60" s="294"/>
      <c r="V60" s="373"/>
      <c r="W60" s="291" t="s">
        <v>34</v>
      </c>
      <c r="X60" s="292"/>
      <c r="Y60" s="281"/>
      <c r="Z60" s="282"/>
      <c r="AA60" s="281"/>
      <c r="AB60" s="282"/>
      <c r="AC60" s="281"/>
      <c r="AD60" s="282"/>
      <c r="AE60" s="281"/>
      <c r="AF60" s="282"/>
      <c r="AG60" s="18"/>
      <c r="AH60" s="95"/>
      <c r="AI60" s="95"/>
      <c r="AJ60" s="370"/>
      <c r="AK60" s="53"/>
      <c r="AL60" s="276"/>
      <c r="AM60" s="276"/>
    </row>
    <row r="61" spans="1:39" s="28" customFormat="1" ht="26.25" customHeight="1">
      <c r="A61" s="277" t="s">
        <v>8</v>
      </c>
      <c r="B61" s="278"/>
      <c r="C61" s="85">
        <f>COUNTIF($G$24:$G$48,1)</f>
        <v>1</v>
      </c>
      <c r="D61" s="37" t="s">
        <v>3</v>
      </c>
      <c r="E61" s="86">
        <f>COUNTIF($G$24:$G$48,2)</f>
        <v>0</v>
      </c>
      <c r="F61" s="37" t="s">
        <v>3</v>
      </c>
      <c r="G61" s="86">
        <f>COUNTIF($G$24:$G$48,3)</f>
        <v>0</v>
      </c>
      <c r="H61" s="37" t="s">
        <v>19</v>
      </c>
      <c r="I61" s="86">
        <f>COUNTIF($G$24:$G$48,4)</f>
        <v>0</v>
      </c>
      <c r="J61" s="37" t="s">
        <v>3</v>
      </c>
      <c r="K61" s="86">
        <f>COUNTIF($G$24:$G$48,5)</f>
        <v>0</v>
      </c>
      <c r="L61" s="37" t="s">
        <v>3</v>
      </c>
      <c r="M61" s="86">
        <f>COUNTIF($G$24:$G$48,6)</f>
        <v>0</v>
      </c>
      <c r="N61" s="37" t="s">
        <v>3</v>
      </c>
      <c r="O61" s="86">
        <f>COUNTIF($G$24:$G$48,7)</f>
        <v>0</v>
      </c>
      <c r="P61" s="37" t="s">
        <v>3</v>
      </c>
      <c r="Q61" s="86">
        <f>COUNTIF($G$24:$G$48,8)</f>
        <v>0</v>
      </c>
      <c r="R61" s="37" t="s">
        <v>3</v>
      </c>
      <c r="S61" s="86">
        <f>COUNTIF($G$24:$G$48,9)</f>
        <v>0</v>
      </c>
      <c r="T61" s="37" t="s">
        <v>3</v>
      </c>
      <c r="U61" s="86">
        <f>COUNTIF($G$24:$H$48,10)</f>
        <v>0</v>
      </c>
      <c r="V61" s="37" t="s">
        <v>3</v>
      </c>
      <c r="W61" s="85">
        <f>COUNTIF($G$24:$H$48,11)</f>
        <v>0</v>
      </c>
      <c r="X61" s="37" t="s">
        <v>3</v>
      </c>
      <c r="Y61" s="149">
        <f>COUNTIF($G$24:$H$48,12)</f>
        <v>0</v>
      </c>
      <c r="Z61" s="37" t="s">
        <v>3</v>
      </c>
      <c r="AA61" s="86">
        <f>COUNTIF($G$24:$H$48,13)</f>
        <v>0</v>
      </c>
      <c r="AB61" s="37" t="s">
        <v>3</v>
      </c>
      <c r="AC61" s="86">
        <f>COUNTIF($G$24:$G$48,14)</f>
        <v>0</v>
      </c>
      <c r="AD61" s="37" t="s">
        <v>3</v>
      </c>
      <c r="AE61" s="87">
        <f>C61+E61+G61+I61+K61+M61+O61+Q61+S61+U61+W61+AA61+AC61</f>
        <v>1</v>
      </c>
      <c r="AF61" s="55" t="s">
        <v>3</v>
      </c>
      <c r="AG61" s="18"/>
      <c r="AH61" s="97"/>
      <c r="AI61" s="95"/>
      <c r="AJ61" s="371"/>
      <c r="AK61" s="50"/>
      <c r="AL61" s="276"/>
      <c r="AM61" s="276"/>
    </row>
    <row r="62" spans="1:39" ht="26.25" customHeight="1">
      <c r="A62" s="277" t="s">
        <v>9</v>
      </c>
      <c r="B62" s="278"/>
      <c r="C62" s="89">
        <f>COUNTIF($G$24:$G$48,16)</f>
        <v>3</v>
      </c>
      <c r="D62" s="37" t="s">
        <v>3</v>
      </c>
      <c r="E62" s="86">
        <f>COUNTIF($G$24:$G$48,17)</f>
        <v>1</v>
      </c>
      <c r="F62" s="37" t="s">
        <v>3</v>
      </c>
      <c r="G62" s="86">
        <f>COUNTIF($G$24:$G$48,18)</f>
        <v>0</v>
      </c>
      <c r="H62" s="37" t="s">
        <v>3</v>
      </c>
      <c r="I62" s="86">
        <f>COUNTIF($G$24:$G$48,19)</f>
        <v>3</v>
      </c>
      <c r="J62" s="37" t="s">
        <v>3</v>
      </c>
      <c r="K62" s="86">
        <f>COUNTIF($G$24:$G$48,20)</f>
        <v>1</v>
      </c>
      <c r="L62" s="37" t="s">
        <v>3</v>
      </c>
      <c r="M62" s="86">
        <f>COUNTIF($G$24:$G$48,21)</f>
        <v>0</v>
      </c>
      <c r="N62" s="37" t="s">
        <v>3</v>
      </c>
      <c r="O62" s="86">
        <f>COUNTIF($G$24:$G$48,22)</f>
        <v>0</v>
      </c>
      <c r="P62" s="37" t="s">
        <v>3</v>
      </c>
      <c r="Q62" s="86">
        <f>COUNTIF($G$24:$G$48,23)</f>
        <v>1</v>
      </c>
      <c r="R62" s="37" t="s">
        <v>3</v>
      </c>
      <c r="S62" s="86">
        <f>COUNTIF($G$24:$G$48,24)</f>
        <v>0</v>
      </c>
      <c r="T62" s="37" t="s">
        <v>3</v>
      </c>
      <c r="U62" s="86">
        <f>COUNTIF($G$24:$H$48,25)</f>
        <v>0</v>
      </c>
      <c r="V62" s="37" t="s">
        <v>3</v>
      </c>
      <c r="W62" s="85">
        <f>COUNTIF($G$24:$H$48,26)</f>
        <v>0</v>
      </c>
      <c r="X62" s="37" t="s">
        <v>3</v>
      </c>
      <c r="Y62" s="149">
        <f>COUNTIF($G$24:$H$48,27)</f>
        <v>0</v>
      </c>
      <c r="Z62" s="37" t="s">
        <v>3</v>
      </c>
      <c r="AA62" s="86">
        <f>COUNTIF($G$24:$H$48,28)</f>
        <v>0</v>
      </c>
      <c r="AB62" s="37" t="s">
        <v>3</v>
      </c>
      <c r="AC62" s="86">
        <f>COUNTIF($G$24:$G$48,29)</f>
        <v>1</v>
      </c>
      <c r="AD62" s="37" t="s">
        <v>3</v>
      </c>
      <c r="AE62" s="87">
        <f>C62+E62+G62+I62+K62+M62+O62+Q62+S62+U62+W62+AA62+AC62</f>
        <v>10</v>
      </c>
      <c r="AF62" s="55" t="s">
        <v>3</v>
      </c>
      <c r="AH62" s="99"/>
      <c r="AI62" s="95"/>
      <c r="AJ62" s="100"/>
      <c r="AK62" s="48"/>
      <c r="AL62" s="51"/>
      <c r="AM62" s="51"/>
    </row>
    <row r="63" spans="1:39" ht="26.25" customHeight="1">
      <c r="A63" s="41"/>
      <c r="B63" s="150" t="s">
        <v>113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c r="AG63" s="94"/>
    </row>
    <row r="64" spans="1:39" ht="26.25" customHeight="1">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6"/>
      <c r="AB64" s="46"/>
      <c r="AC64" s="56"/>
      <c r="AD64" s="306" t="s">
        <v>39</v>
      </c>
      <c r="AE64" s="307"/>
      <c r="AF64" s="308"/>
      <c r="AG64" s="96"/>
    </row>
    <row r="65" spans="1:36" ht="26.25" customHeight="1">
      <c r="A65" s="7" t="s">
        <v>23</v>
      </c>
      <c r="B65" s="7"/>
      <c r="C65" s="7"/>
      <c r="D65" s="7"/>
      <c r="E65" s="7"/>
      <c r="F65" s="7"/>
      <c r="G65" s="7"/>
      <c r="H65" s="7"/>
      <c r="I65" s="7"/>
      <c r="J65" s="7"/>
      <c r="K65" s="7"/>
      <c r="L65" s="7"/>
      <c r="M65" s="7"/>
      <c r="N65" s="7"/>
      <c r="O65" s="7"/>
      <c r="P65" s="7"/>
      <c r="Q65" s="7"/>
      <c r="R65" s="7"/>
      <c r="S65" s="7"/>
      <c r="T65" s="7"/>
      <c r="U65" s="7"/>
      <c r="V65" s="7"/>
      <c r="W65" s="7"/>
      <c r="X65" s="7"/>
      <c r="Y65" s="7"/>
      <c r="Z65" s="7"/>
      <c r="AA65" s="170"/>
      <c r="AB65" s="170"/>
      <c r="AC65" s="56"/>
      <c r="AD65" s="309"/>
      <c r="AE65" s="310"/>
      <c r="AF65" s="311"/>
      <c r="AG65" s="98"/>
    </row>
    <row r="66" spans="1:36" s="7" customFormat="1" ht="26.25" customHeight="1">
      <c r="A66" s="7">
        <v>1</v>
      </c>
      <c r="B66" s="38"/>
      <c r="C66" s="7" t="s">
        <v>114</v>
      </c>
      <c r="R66" s="322" t="s">
        <v>150</v>
      </c>
      <c r="S66" s="322"/>
      <c r="T66" s="322"/>
      <c r="U66" s="322"/>
      <c r="V66" s="322"/>
      <c r="W66" s="322"/>
      <c r="X66" s="322"/>
      <c r="Y66" s="322"/>
      <c r="Z66" s="312" t="s">
        <v>58</v>
      </c>
      <c r="AA66" s="313">
        <f>COUNTIFS(Q24:R48,"○")-COUNTIFS(G24:H48,15,Q24:R48,"○")</f>
        <v>12</v>
      </c>
      <c r="AB66" s="313"/>
      <c r="AC66" s="314" t="s">
        <v>57</v>
      </c>
      <c r="AD66" s="315">
        <f>ROUND(AA66/AA67*100,1)</f>
        <v>85.7</v>
      </c>
      <c r="AE66" s="316"/>
      <c r="AF66" s="317"/>
      <c r="AG66" s="126" t="s">
        <v>118</v>
      </c>
      <c r="AH66" s="18"/>
      <c r="AI66" s="18"/>
      <c r="AJ66" s="18"/>
    </row>
    <row r="67" spans="1:36" s="7" customFormat="1" ht="26.25" customHeight="1">
      <c r="B67" s="75" t="s">
        <v>107</v>
      </c>
      <c r="R67" s="323" t="s">
        <v>151</v>
      </c>
      <c r="S67" s="323"/>
      <c r="T67" s="323"/>
      <c r="U67" s="323"/>
      <c r="V67" s="323"/>
      <c r="W67" s="323"/>
      <c r="X67" s="323"/>
      <c r="Y67" s="323"/>
      <c r="Z67" s="312"/>
      <c r="AA67" s="325">
        <f>H56+COUNTIFS(G24:G48,12)+L56-C57-X57</f>
        <v>14</v>
      </c>
      <c r="AB67" s="304"/>
      <c r="AC67" s="314"/>
      <c r="AD67" s="318"/>
      <c r="AE67" s="319"/>
      <c r="AF67" s="320"/>
      <c r="AG67" s="18"/>
      <c r="AH67" s="18"/>
      <c r="AI67" s="18"/>
      <c r="AJ67" s="18"/>
    </row>
    <row r="68" spans="1:36" s="7" customFormat="1" ht="26.25" customHeight="1">
      <c r="A68" s="7">
        <v>2</v>
      </c>
      <c r="B68" s="13" t="s">
        <v>122</v>
      </c>
      <c r="AG68" s="18"/>
      <c r="AH68" s="18"/>
      <c r="AI68" s="18"/>
      <c r="AJ68" s="18"/>
    </row>
    <row r="69" spans="1:36" s="7" customFormat="1" ht="26.25" customHeight="1">
      <c r="A69" s="7">
        <v>3</v>
      </c>
      <c r="B69" s="7" t="s">
        <v>123</v>
      </c>
      <c r="C69" s="41"/>
      <c r="D69" s="41"/>
      <c r="E69" s="41"/>
      <c r="F69" s="41"/>
      <c r="G69" s="41"/>
      <c r="H69" s="41"/>
      <c r="I69" s="41"/>
      <c r="J69" s="41"/>
      <c r="K69" s="41"/>
      <c r="L69" s="41"/>
      <c r="M69" s="41"/>
      <c r="N69" s="41"/>
      <c r="O69" s="41"/>
      <c r="P69" s="41"/>
      <c r="Q69" s="41"/>
      <c r="R69"/>
      <c r="S69"/>
      <c r="T69"/>
      <c r="U69"/>
      <c r="V69"/>
      <c r="W69"/>
      <c r="X69"/>
      <c r="Y69"/>
      <c r="Z69"/>
      <c r="AA69" s="142"/>
      <c r="AB69"/>
      <c r="AC69"/>
      <c r="AD69"/>
      <c r="AG69" s="18"/>
      <c r="AH69" s="18"/>
      <c r="AI69" s="18"/>
      <c r="AJ69" s="18"/>
    </row>
    <row r="70" spans="1:36" ht="26.25" customHeight="1">
      <c r="A70" s="7">
        <v>4</v>
      </c>
      <c r="B70" s="13" t="s">
        <v>124</v>
      </c>
      <c r="C70" s="41"/>
      <c r="D70" s="41"/>
      <c r="E70" s="41"/>
      <c r="F70" s="41"/>
      <c r="G70" s="41"/>
      <c r="H70" s="41"/>
      <c r="I70" s="41"/>
      <c r="J70" s="41"/>
      <c r="K70" s="41"/>
      <c r="L70" s="41"/>
      <c r="M70" s="41"/>
      <c r="N70" s="41"/>
      <c r="O70" s="41"/>
      <c r="P70" s="41"/>
      <c r="Q70" s="41"/>
    </row>
    <row r="71" spans="1:36" ht="26.25" customHeight="1">
      <c r="A71" s="7">
        <v>5</v>
      </c>
      <c r="B71" s="41" t="s">
        <v>109</v>
      </c>
      <c r="C71" s="41"/>
      <c r="D71" s="41"/>
      <c r="E71" s="41"/>
      <c r="F71" s="41"/>
      <c r="G71" s="41"/>
      <c r="H71" s="41"/>
      <c r="I71" s="41"/>
      <c r="J71" s="41"/>
      <c r="K71" s="41"/>
      <c r="L71" s="41"/>
      <c r="M71" s="41"/>
      <c r="N71" s="41"/>
      <c r="O71" s="41"/>
      <c r="P71" s="41"/>
      <c r="Q71" s="41"/>
    </row>
    <row r="72" spans="1:36" ht="26.25" customHeight="1">
      <c r="A72" s="7"/>
      <c r="B72" s="115" t="s">
        <v>111</v>
      </c>
      <c r="C72" s="41"/>
      <c r="D72" s="41"/>
      <c r="E72" s="41"/>
      <c r="F72" s="41"/>
      <c r="G72" s="41"/>
      <c r="H72" s="41"/>
      <c r="I72" s="41"/>
      <c r="J72" s="41"/>
      <c r="K72" s="41"/>
      <c r="L72" s="41"/>
      <c r="M72" s="41"/>
      <c r="N72" s="41"/>
      <c r="O72" s="41"/>
      <c r="P72" s="41"/>
      <c r="Q72" s="41"/>
      <c r="AG72" s="112"/>
    </row>
    <row r="73" spans="1:36" s="111" customFormat="1" ht="26.25" customHeight="1">
      <c r="A73" s="75">
        <v>6</v>
      </c>
      <c r="B73" s="75" t="s">
        <v>145</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0"/>
      <c r="AG73" s="112"/>
      <c r="AH73" s="112"/>
      <c r="AI73" s="112"/>
      <c r="AJ73" s="112"/>
    </row>
    <row r="74" spans="1:36" s="111" customFormat="1" ht="26.25" customHeight="1">
      <c r="B74" s="115" t="s">
        <v>115</v>
      </c>
      <c r="AG74" s="18"/>
      <c r="AH74" s="112"/>
      <c r="AI74" s="112"/>
      <c r="AJ74" s="112"/>
    </row>
    <row r="75" spans="1:36" s="41" customFormat="1" ht="26.25" customHeight="1">
      <c r="A75" s="75"/>
      <c r="AG75" s="18"/>
      <c r="AH75" s="18"/>
      <c r="AI75" s="18"/>
      <c r="AJ75" s="18"/>
    </row>
    <row r="77" spans="1:36" ht="26.25" customHeight="1">
      <c r="A77" s="7"/>
      <c r="B77" s="92"/>
    </row>
    <row r="78" spans="1:36" ht="26.25" customHeight="1">
      <c r="A78" s="7"/>
      <c r="B78" s="92"/>
    </row>
    <row r="79" spans="1:36" ht="26.25" customHeight="1">
      <c r="A79" s="7"/>
      <c r="B79" s="92"/>
    </row>
  </sheetData>
  <dataConsolidate/>
  <mergeCells count="320">
    <mergeCell ref="A53:D53"/>
    <mergeCell ref="G53:H53"/>
    <mergeCell ref="K53:P53"/>
    <mergeCell ref="Z53:AC53"/>
    <mergeCell ref="D20:I20"/>
    <mergeCell ref="A21:A23"/>
    <mergeCell ref="AB38:AF38"/>
    <mergeCell ref="AB39:AF39"/>
    <mergeCell ref="AB48:AF48"/>
    <mergeCell ref="AB47:AF47"/>
    <mergeCell ref="AB46:AF46"/>
    <mergeCell ref="AB45:AF45"/>
    <mergeCell ref="AB44:AF44"/>
    <mergeCell ref="AB43:AF43"/>
    <mergeCell ref="AB42:AF42"/>
    <mergeCell ref="AB41:AF41"/>
    <mergeCell ref="AB30:AF30"/>
    <mergeCell ref="AB29:AF29"/>
    <mergeCell ref="AB28:AF28"/>
    <mergeCell ref="AB27:AF27"/>
    <mergeCell ref="AB32:AF32"/>
    <mergeCell ref="AB31:AF31"/>
    <mergeCell ref="AB40:AF40"/>
    <mergeCell ref="AB26:AF26"/>
    <mergeCell ref="AB25:AF25"/>
    <mergeCell ref="B21:F23"/>
    <mergeCell ref="AB21:AF23"/>
    <mergeCell ref="AB24:AF24"/>
    <mergeCell ref="AB37:AF37"/>
    <mergeCell ref="AB36:AF36"/>
    <mergeCell ref="AB35:AF35"/>
    <mergeCell ref="AB34:AF34"/>
    <mergeCell ref="AB33:AF33"/>
    <mergeCell ref="K36:P36"/>
    <mergeCell ref="Q36:R36"/>
    <mergeCell ref="S36:T36"/>
    <mergeCell ref="U36:V36"/>
    <mergeCell ref="G35:H35"/>
    <mergeCell ref="G37:H37"/>
    <mergeCell ref="I37:J37"/>
    <mergeCell ref="K37:P37"/>
    <mergeCell ref="Q37:R37"/>
    <mergeCell ref="S37:T37"/>
    <mergeCell ref="U37:V37"/>
    <mergeCell ref="W37:AA37"/>
    <mergeCell ref="I32:J32"/>
    <mergeCell ref="W27:AA27"/>
    <mergeCell ref="G28:H28"/>
    <mergeCell ref="A62:B62"/>
    <mergeCell ref="AD64:AF65"/>
    <mergeCell ref="Z66:Z67"/>
    <mergeCell ref="AA66:AB66"/>
    <mergeCell ref="AC66:AC67"/>
    <mergeCell ref="AD66:AF67"/>
    <mergeCell ref="AA67:AB67"/>
    <mergeCell ref="R66:Y66"/>
    <mergeCell ref="R67:Y67"/>
    <mergeCell ref="P56:Q56"/>
    <mergeCell ref="Z56:AC56"/>
    <mergeCell ref="O55:O56"/>
    <mergeCell ref="P55:R55"/>
    <mergeCell ref="V55:X55"/>
    <mergeCell ref="Z55:AD55"/>
    <mergeCell ref="S56:T56"/>
    <mergeCell ref="S55:U55"/>
    <mergeCell ref="V56:W56"/>
    <mergeCell ref="AJ60:AJ61"/>
    <mergeCell ref="AL60:AM61"/>
    <mergeCell ref="A61:B61"/>
    <mergeCell ref="AA59:AB60"/>
    <mergeCell ref="AC59:AD60"/>
    <mergeCell ref="AE59:AF60"/>
    <mergeCell ref="G60:H60"/>
    <mergeCell ref="O60:P60"/>
    <mergeCell ref="Q60:R60"/>
    <mergeCell ref="S60:T60"/>
    <mergeCell ref="Y59:Z60"/>
    <mergeCell ref="E60:F60"/>
    <mergeCell ref="K60:L60"/>
    <mergeCell ref="C59:D60"/>
    <mergeCell ref="M60:N60"/>
    <mergeCell ref="U60:V60"/>
    <mergeCell ref="W60:X60"/>
    <mergeCell ref="A59:B60"/>
    <mergeCell ref="E59:H59"/>
    <mergeCell ref="M59:P59"/>
    <mergeCell ref="Q59:T59"/>
    <mergeCell ref="U59:X59"/>
    <mergeCell ref="I59:L59"/>
    <mergeCell ref="I60:J60"/>
    <mergeCell ref="A54:D54"/>
    <mergeCell ref="A55:C55"/>
    <mergeCell ref="D55:D56"/>
    <mergeCell ref="E55:G55"/>
    <mergeCell ref="K55:K56"/>
    <mergeCell ref="L55:N55"/>
    <mergeCell ref="A56:B56"/>
    <mergeCell ref="E56:F56"/>
    <mergeCell ref="H56:I56"/>
    <mergeCell ref="L56:M56"/>
    <mergeCell ref="H55:J55"/>
    <mergeCell ref="A50:E50"/>
    <mergeCell ref="A51:E51"/>
    <mergeCell ref="G51:I51"/>
    <mergeCell ref="K51:Q51"/>
    <mergeCell ref="Y51:Y52"/>
    <mergeCell ref="Z51:AD51"/>
    <mergeCell ref="A52:D52"/>
    <mergeCell ref="B48:F48"/>
    <mergeCell ref="G52:H52"/>
    <mergeCell ref="K52:P52"/>
    <mergeCell ref="Z52:AC52"/>
    <mergeCell ref="G48:H48"/>
    <mergeCell ref="I48:J48"/>
    <mergeCell ref="K48:P48"/>
    <mergeCell ref="Q48:R48"/>
    <mergeCell ref="S48:T48"/>
    <mergeCell ref="U48:V48"/>
    <mergeCell ref="W43:AA43"/>
    <mergeCell ref="W45:AA45"/>
    <mergeCell ref="W42:AA42"/>
    <mergeCell ref="G47:H47"/>
    <mergeCell ref="I47:J47"/>
    <mergeCell ref="W48:AA48"/>
    <mergeCell ref="W46:AA46"/>
    <mergeCell ref="W44:AA44"/>
    <mergeCell ref="G45:H45"/>
    <mergeCell ref="I45:J45"/>
    <mergeCell ref="K45:P45"/>
    <mergeCell ref="Q45:R45"/>
    <mergeCell ref="K47:P47"/>
    <mergeCell ref="Q47:R47"/>
    <mergeCell ref="S47:T47"/>
    <mergeCell ref="G46:H46"/>
    <mergeCell ref="I46:J46"/>
    <mergeCell ref="K46:P46"/>
    <mergeCell ref="Q46:R46"/>
    <mergeCell ref="S46:T46"/>
    <mergeCell ref="U47:V47"/>
    <mergeCell ref="W47:AA47"/>
    <mergeCell ref="U42:V42"/>
    <mergeCell ref="I43:J43"/>
    <mergeCell ref="U46:V46"/>
    <mergeCell ref="G42:H42"/>
    <mergeCell ref="G44:H44"/>
    <mergeCell ref="I44:J44"/>
    <mergeCell ref="K44:P44"/>
    <mergeCell ref="S44:T44"/>
    <mergeCell ref="U44:V44"/>
    <mergeCell ref="G43:H43"/>
    <mergeCell ref="U43:V43"/>
    <mergeCell ref="K43:P43"/>
    <mergeCell ref="Q43:R43"/>
    <mergeCell ref="S43:T43"/>
    <mergeCell ref="Q44:R44"/>
    <mergeCell ref="S45:T45"/>
    <mergeCell ref="U45:V45"/>
    <mergeCell ref="S42:T42"/>
    <mergeCell ref="I42:J42"/>
    <mergeCell ref="K42:P42"/>
    <mergeCell ref="Q42:R42"/>
    <mergeCell ref="G41:H41"/>
    <mergeCell ref="I41:J41"/>
    <mergeCell ref="K41:P41"/>
    <mergeCell ref="Q41:R41"/>
    <mergeCell ref="S41:T41"/>
    <mergeCell ref="U41:V41"/>
    <mergeCell ref="W41:AA41"/>
    <mergeCell ref="W39:AA39"/>
    <mergeCell ref="G40:H40"/>
    <mergeCell ref="I40:J40"/>
    <mergeCell ref="K40:P40"/>
    <mergeCell ref="Q40:R40"/>
    <mergeCell ref="S40:T40"/>
    <mergeCell ref="U40:V40"/>
    <mergeCell ref="G39:H39"/>
    <mergeCell ref="I39:J39"/>
    <mergeCell ref="W40:AA40"/>
    <mergeCell ref="K39:P39"/>
    <mergeCell ref="Q39:R39"/>
    <mergeCell ref="S39:T39"/>
    <mergeCell ref="S30:T30"/>
    <mergeCell ref="U31:V31"/>
    <mergeCell ref="U30:V30"/>
    <mergeCell ref="G31:H31"/>
    <mergeCell ref="I31:J31"/>
    <mergeCell ref="S32:T32"/>
    <mergeCell ref="U33:V33"/>
    <mergeCell ref="G32:H32"/>
    <mergeCell ref="U39:V39"/>
    <mergeCell ref="Q35:R35"/>
    <mergeCell ref="S35:T35"/>
    <mergeCell ref="U34:V34"/>
    <mergeCell ref="Q32:R32"/>
    <mergeCell ref="S34:T34"/>
    <mergeCell ref="U38:V38"/>
    <mergeCell ref="U35:V35"/>
    <mergeCell ref="G36:H36"/>
    <mergeCell ref="I36:J36"/>
    <mergeCell ref="W28:AA28"/>
    <mergeCell ref="K27:P27"/>
    <mergeCell ref="Q27:R27"/>
    <mergeCell ref="S27:T27"/>
    <mergeCell ref="U27:V27"/>
    <mergeCell ref="G38:H38"/>
    <mergeCell ref="I38:J38"/>
    <mergeCell ref="K38:P38"/>
    <mergeCell ref="Q38:R38"/>
    <mergeCell ref="S38:T38"/>
    <mergeCell ref="S29:T29"/>
    <mergeCell ref="U29:V29"/>
    <mergeCell ref="W29:AA29"/>
    <mergeCell ref="W32:AA32"/>
    <mergeCell ref="G33:H33"/>
    <mergeCell ref="I33:J33"/>
    <mergeCell ref="K33:P33"/>
    <mergeCell ref="Q33:R33"/>
    <mergeCell ref="S33:T33"/>
    <mergeCell ref="W33:AA33"/>
    <mergeCell ref="Q30:R30"/>
    <mergeCell ref="W34:AA34"/>
    <mergeCell ref="W35:AA35"/>
    <mergeCell ref="Q29:R29"/>
    <mergeCell ref="Q25:R25"/>
    <mergeCell ref="S25:T25"/>
    <mergeCell ref="U25:V25"/>
    <mergeCell ref="W25:AA25"/>
    <mergeCell ref="S24:T24"/>
    <mergeCell ref="U24:V24"/>
    <mergeCell ref="G26:H26"/>
    <mergeCell ref="I26:J26"/>
    <mergeCell ref="K26:P26"/>
    <mergeCell ref="Q26:R26"/>
    <mergeCell ref="S26:T26"/>
    <mergeCell ref="U26:V26"/>
    <mergeCell ref="Q24:R24"/>
    <mergeCell ref="Q28:R28"/>
    <mergeCell ref="S28:T28"/>
    <mergeCell ref="U28:V28"/>
    <mergeCell ref="D12:I12"/>
    <mergeCell ref="D13:I13"/>
    <mergeCell ref="D14:I14"/>
    <mergeCell ref="D15:I15"/>
    <mergeCell ref="D17:I17"/>
    <mergeCell ref="Q20:W20"/>
    <mergeCell ref="G21:H23"/>
    <mergeCell ref="I21:J23"/>
    <mergeCell ref="K21:P23"/>
    <mergeCell ref="Q21:R23"/>
    <mergeCell ref="S21:T23"/>
    <mergeCell ref="U21:V23"/>
    <mergeCell ref="W21:AA23"/>
    <mergeCell ref="D19:I19"/>
    <mergeCell ref="B24:F24"/>
    <mergeCell ref="B25:F25"/>
    <mergeCell ref="B26:F26"/>
    <mergeCell ref="B27:F27"/>
    <mergeCell ref="B28:F28"/>
    <mergeCell ref="W26:AA26"/>
    <mergeCell ref="W24:AA24"/>
    <mergeCell ref="AA1:AF1"/>
    <mergeCell ref="AA2:AF2"/>
    <mergeCell ref="D4:I4"/>
    <mergeCell ref="P4:AF4"/>
    <mergeCell ref="D5:I5"/>
    <mergeCell ref="D6:I6"/>
    <mergeCell ref="D7:I7"/>
    <mergeCell ref="D8:I8"/>
    <mergeCell ref="D10:I10"/>
    <mergeCell ref="AA3:AF3"/>
    <mergeCell ref="B29:F29"/>
    <mergeCell ref="G24:H24"/>
    <mergeCell ref="I24:J24"/>
    <mergeCell ref="K24:P24"/>
    <mergeCell ref="G29:H29"/>
    <mergeCell ref="I29:J29"/>
    <mergeCell ref="K29:P29"/>
    <mergeCell ref="G27:H27"/>
    <mergeCell ref="I27:J27"/>
    <mergeCell ref="I28:J28"/>
    <mergeCell ref="K28:P28"/>
    <mergeCell ref="G25:H25"/>
    <mergeCell ref="I25:J25"/>
    <mergeCell ref="K25:P25"/>
    <mergeCell ref="B46:F46"/>
    <mergeCell ref="B47:F47"/>
    <mergeCell ref="B36:F36"/>
    <mergeCell ref="B37:F37"/>
    <mergeCell ref="B38:F38"/>
    <mergeCell ref="B39:F39"/>
    <mergeCell ref="B40:F40"/>
    <mergeCell ref="B41:F41"/>
    <mergeCell ref="B43:F43"/>
    <mergeCell ref="B44:F44"/>
    <mergeCell ref="B45:F45"/>
    <mergeCell ref="B42:F42"/>
    <mergeCell ref="W38:AA38"/>
    <mergeCell ref="W36:AA36"/>
    <mergeCell ref="B30:F30"/>
    <mergeCell ref="B31:F31"/>
    <mergeCell ref="B32:F32"/>
    <mergeCell ref="B33:F33"/>
    <mergeCell ref="B34:F34"/>
    <mergeCell ref="B35:F35"/>
    <mergeCell ref="W30:AA30"/>
    <mergeCell ref="K31:P31"/>
    <mergeCell ref="Q31:R31"/>
    <mergeCell ref="S31:T31"/>
    <mergeCell ref="G30:H30"/>
    <mergeCell ref="W31:AA31"/>
    <mergeCell ref="U32:V32"/>
    <mergeCell ref="I30:J30"/>
    <mergeCell ref="K30:P30"/>
    <mergeCell ref="I34:J34"/>
    <mergeCell ref="K34:P34"/>
    <mergeCell ref="Q34:R34"/>
    <mergeCell ref="I35:J35"/>
    <mergeCell ref="K32:P32"/>
    <mergeCell ref="G34:H34"/>
    <mergeCell ref="K35:P35"/>
  </mergeCells>
  <phoneticPr fontId="2"/>
  <conditionalFormatting sqref="M58">
    <cfRule type="expression" dxfId="14" priority="3" stopIfTrue="1">
      <formula>M58&lt;&gt;""</formula>
    </cfRule>
    <cfRule type="expression" dxfId="13" priority="4" stopIfTrue="1">
      <formula>M58&lt;&gt;""</formula>
    </cfRule>
  </conditionalFormatting>
  <conditionalFormatting sqref="D19:I19">
    <cfRule type="expression" dxfId="12" priority="5">
      <formula>D19&lt;&gt;""</formula>
    </cfRule>
  </conditionalFormatting>
  <conditionalFormatting sqref="D20:I20">
    <cfRule type="expression" dxfId="11" priority="2">
      <formula>$D$20&lt;&gt;""</formula>
    </cfRule>
  </conditionalFormatting>
  <conditionalFormatting sqref="AA3:AF3">
    <cfRule type="expression" dxfId="10" priority="1">
      <formula>$AA$3&lt;&gt;""</formula>
    </cfRule>
  </conditionalFormatting>
  <conditionalFormatting sqref="Z53:AC53">
    <cfRule type="expression" dxfId="9" priority="9">
      <formula>$D$19&lt;&gt;""</formula>
    </cfRule>
    <cfRule type="expression" dxfId="8" priority="10">
      <formula>$D$19&lt;&gt;""</formula>
    </cfRule>
  </conditionalFormatting>
  <conditionalFormatting sqref="K53:P53">
    <cfRule type="expression" dxfId="7" priority="6">
      <formula>$D$19&lt;&gt;""</formula>
    </cfRule>
  </conditionalFormatting>
  <dataValidations count="9">
    <dataValidation type="list" allowBlank="1" showInputMessage="1" sqref="U44:V48">
      <formula1>"修了時,中退時,30日時点,90日時点"</formula1>
    </dataValidation>
    <dataValidation imeMode="hiragana" allowBlank="1" showInputMessage="1" showErrorMessage="1" sqref="D4:I6 B24:B48"/>
    <dataValidation imeMode="off" allowBlank="1" showInputMessage="1" showErrorMessage="1" sqref="D7:I8 G24:G48 M58:N58 C57"/>
    <dataValidation type="list" allowBlank="1" showInputMessage="1" sqref="I24:J48">
      <formula1>"○"</formula1>
    </dataValidation>
    <dataValidation type="list" allowBlank="1" showInputMessage="1" sqref="Q24:T48">
      <formula1>"○,×"</formula1>
    </dataValidation>
    <dataValidation type="list" allowBlank="1" showInputMessage="1" sqref="U24:V43">
      <formula1>"中退時,修了時,１か月時点,３か月時点"</formula1>
    </dataValidation>
    <dataValidation type="list" allowBlank="1" showInputMessage="1" showErrorMessage="1" sqref="D19:I19">
      <formula1>"就職状況照会実施"</formula1>
    </dataValidation>
    <dataValidation type="list" allowBlank="1" showInputMessage="1" showErrorMessage="1" sqref="D17:I17">
      <formula1>"訓練終了時,訓練終了後3か月後調査,訓練終了後1か月後調査"</formula1>
    </dataValidation>
    <dataValidation type="list" allowBlank="1" showInputMessage="1" showErrorMessage="1" error="リスト内(▼マーク)から選択して下さい" sqref="W24:AA48">
      <formula1>$AG$24:$AG$37</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M79"/>
  <sheetViews>
    <sheetView view="pageBreakPreview" zoomScale="55" zoomScaleNormal="100" zoomScaleSheetLayoutView="55" workbookViewId="0">
      <selection activeCell="A3" sqref="A3"/>
    </sheetView>
  </sheetViews>
  <sheetFormatPr defaultColWidth="6.25" defaultRowHeight="26.25" customHeight="1"/>
  <cols>
    <col min="33" max="33" width="53.75" style="18" bestFit="1" customWidth="1"/>
    <col min="34" max="36" width="6.25" style="18"/>
  </cols>
  <sheetData>
    <row r="1" spans="1:36" s="10" customFormat="1" ht="26.25" customHeight="1">
      <c r="A1" s="116" t="str">
        <f ca="1">MID(CELL("filename",$A$1),FIND("]",CELL("filename",$A$1))+1,31)</f>
        <v xml:space="preserve">R7　就職状況報告書総括表 就職状況照会（入力例) </v>
      </c>
      <c r="W1" s="6"/>
      <c r="X1" s="6"/>
      <c r="Y1" s="6"/>
      <c r="Z1" s="44"/>
      <c r="AA1" s="362" t="s">
        <v>119</v>
      </c>
      <c r="AB1" s="363"/>
      <c r="AC1" s="363"/>
      <c r="AD1" s="363"/>
      <c r="AE1" s="363"/>
      <c r="AF1" s="364"/>
      <c r="AG1" s="18"/>
      <c r="AH1" s="18"/>
      <c r="AI1" s="18"/>
      <c r="AJ1" s="18"/>
    </row>
    <row r="2" spans="1:36" s="11" customFormat="1" ht="26.25" customHeight="1">
      <c r="A2" s="70"/>
      <c r="B2" s="70"/>
      <c r="C2" s="70"/>
      <c r="D2" s="70"/>
      <c r="E2" s="71" t="s">
        <v>72</v>
      </c>
      <c r="F2" s="72"/>
      <c r="G2" s="73">
        <v>7</v>
      </c>
      <c r="H2" s="127" t="s">
        <v>73</v>
      </c>
      <c r="I2" s="70"/>
      <c r="J2" s="71" t="s">
        <v>74</v>
      </c>
      <c r="K2" s="70"/>
      <c r="L2" s="70"/>
      <c r="M2" s="70"/>
      <c r="N2" s="70"/>
      <c r="O2" s="70"/>
      <c r="P2" s="70"/>
      <c r="Q2" s="70"/>
      <c r="R2" s="70"/>
      <c r="S2" s="70"/>
      <c r="T2" s="70"/>
      <c r="U2" s="70"/>
      <c r="V2" s="70"/>
      <c r="W2" s="70"/>
      <c r="X2" s="70"/>
      <c r="Y2" s="70"/>
      <c r="Z2" s="70"/>
      <c r="AA2" s="365" t="str">
        <f>IF(D17=0,"",D17)</f>
        <v>訓練終了後3か月後調査</v>
      </c>
      <c r="AB2" s="365"/>
      <c r="AC2" s="365"/>
      <c r="AD2" s="365"/>
      <c r="AE2" s="365"/>
      <c r="AF2" s="365"/>
      <c r="AG2" s="18"/>
      <c r="AH2" s="18"/>
      <c r="AI2" s="18"/>
      <c r="AJ2" s="18"/>
    </row>
    <row r="3" spans="1:36" ht="26.25" customHeight="1">
      <c r="A3" s="1"/>
      <c r="B3" s="1"/>
      <c r="C3" s="1"/>
      <c r="D3" s="6"/>
      <c r="E3" s="6"/>
      <c r="F3" s="6"/>
      <c r="G3" s="6"/>
      <c r="H3" s="6"/>
      <c r="I3" s="21"/>
      <c r="J3" s="36"/>
      <c r="K3" s="36"/>
      <c r="L3" s="36"/>
      <c r="M3" s="36"/>
      <c r="N3" s="36"/>
      <c r="O3" s="36"/>
      <c r="P3" s="1"/>
      <c r="Q3" s="1"/>
      <c r="R3" s="1"/>
      <c r="S3" s="1"/>
      <c r="T3" s="1"/>
      <c r="U3" s="1"/>
      <c r="V3" s="1"/>
      <c r="W3" s="1"/>
      <c r="X3" s="1"/>
      <c r="Y3" s="1"/>
      <c r="Z3" s="1"/>
      <c r="AA3" s="179" t="str">
        <f>IF(D19=0,"",D19)</f>
        <v>就職状況照会実施</v>
      </c>
      <c r="AB3" s="179"/>
      <c r="AC3" s="179"/>
      <c r="AD3" s="179"/>
      <c r="AE3" s="179"/>
      <c r="AF3" s="179"/>
    </row>
    <row r="4" spans="1:36" ht="26.25" customHeight="1">
      <c r="A4" s="62" t="s">
        <v>130</v>
      </c>
      <c r="B4" s="61"/>
      <c r="C4" s="61"/>
      <c r="D4" s="248" t="s">
        <v>60</v>
      </c>
      <c r="E4" s="248"/>
      <c r="F4" s="248"/>
      <c r="G4" s="248"/>
      <c r="H4" s="248"/>
      <c r="I4" s="248"/>
      <c r="J4" s="14"/>
      <c r="L4" s="14"/>
      <c r="M4" s="14"/>
      <c r="N4" s="14"/>
      <c r="O4" s="128"/>
      <c r="P4" s="249" t="s">
        <v>4</v>
      </c>
      <c r="Q4" s="250"/>
      <c r="R4" s="250"/>
      <c r="S4" s="250"/>
      <c r="T4" s="250"/>
      <c r="U4" s="250"/>
      <c r="V4" s="250"/>
      <c r="W4" s="250"/>
      <c r="X4" s="250"/>
      <c r="Y4" s="250"/>
      <c r="Z4" s="250"/>
      <c r="AA4" s="250"/>
      <c r="AB4" s="250"/>
      <c r="AC4" s="250"/>
      <c r="AD4" s="250"/>
      <c r="AE4" s="250"/>
      <c r="AF4" s="251"/>
    </row>
    <row r="5" spans="1:36" ht="26.25" customHeight="1">
      <c r="A5" s="5" t="s">
        <v>1</v>
      </c>
      <c r="B5" s="9"/>
      <c r="C5" s="19"/>
      <c r="D5" s="366" t="s">
        <v>60</v>
      </c>
      <c r="E5" s="366"/>
      <c r="F5" s="366"/>
      <c r="G5" s="366"/>
      <c r="H5" s="366"/>
      <c r="I5" s="366"/>
      <c r="J5" s="14"/>
      <c r="K5" s="14"/>
      <c r="L5" s="14"/>
      <c r="M5" s="14"/>
      <c r="N5" s="14"/>
      <c r="O5" s="128"/>
      <c r="P5" s="76">
        <v>1</v>
      </c>
      <c r="Q5" s="77" t="s">
        <v>86</v>
      </c>
      <c r="R5" s="78"/>
      <c r="S5" s="78"/>
      <c r="T5" s="78"/>
      <c r="U5" s="78"/>
      <c r="V5" s="78"/>
      <c r="W5" s="78"/>
      <c r="X5" s="76">
        <v>16</v>
      </c>
      <c r="Y5" s="77" t="s">
        <v>98</v>
      </c>
      <c r="Z5" s="79"/>
      <c r="AA5" s="79"/>
      <c r="AB5" s="79"/>
      <c r="AC5" s="79"/>
      <c r="AD5" s="79"/>
      <c r="AE5" s="79"/>
      <c r="AF5" s="80"/>
    </row>
    <row r="6" spans="1:36" ht="26.25" customHeight="1">
      <c r="A6" s="69" t="s">
        <v>59</v>
      </c>
      <c r="B6" s="2"/>
      <c r="C6" s="19"/>
      <c r="D6" s="236" t="s">
        <v>138</v>
      </c>
      <c r="E6" s="236"/>
      <c r="F6" s="236"/>
      <c r="G6" s="236"/>
      <c r="H6" s="236"/>
      <c r="I6" s="236"/>
      <c r="J6" s="14"/>
      <c r="K6" s="14"/>
      <c r="L6" s="14"/>
      <c r="M6" s="14"/>
      <c r="N6" s="14"/>
      <c r="O6" s="128"/>
      <c r="P6" s="76">
        <v>2</v>
      </c>
      <c r="Q6" s="77" t="s">
        <v>88</v>
      </c>
      <c r="R6" s="78"/>
      <c r="S6" s="78"/>
      <c r="T6" s="78"/>
      <c r="U6" s="78"/>
      <c r="V6" s="78"/>
      <c r="W6" s="78"/>
      <c r="X6" s="76">
        <v>17</v>
      </c>
      <c r="Y6" s="77" t="s">
        <v>89</v>
      </c>
      <c r="Z6" s="79"/>
      <c r="AA6" s="79"/>
      <c r="AB6" s="79"/>
      <c r="AC6" s="79"/>
      <c r="AD6" s="79"/>
      <c r="AE6" s="79"/>
      <c r="AF6" s="80"/>
    </row>
    <row r="7" spans="1:36" ht="26.25" customHeight="1">
      <c r="A7" s="8" t="s">
        <v>5</v>
      </c>
      <c r="B7" s="8"/>
      <c r="C7" s="20"/>
      <c r="D7" s="211">
        <v>45383</v>
      </c>
      <c r="E7" s="211"/>
      <c r="F7" s="211"/>
      <c r="G7" s="211"/>
      <c r="H7" s="211"/>
      <c r="I7" s="211"/>
      <c r="J7" s="17"/>
      <c r="K7" s="14"/>
      <c r="L7" s="14"/>
      <c r="M7" s="14"/>
      <c r="N7" s="14"/>
      <c r="O7" s="4"/>
      <c r="P7" s="76">
        <v>3</v>
      </c>
      <c r="Q7" s="77" t="s">
        <v>40</v>
      </c>
      <c r="R7" s="78"/>
      <c r="S7" s="78"/>
      <c r="T7" s="78"/>
      <c r="U7" s="78"/>
      <c r="V7" s="78"/>
      <c r="W7" s="78"/>
      <c r="X7" s="76">
        <v>18</v>
      </c>
      <c r="Y7" s="77" t="s">
        <v>47</v>
      </c>
      <c r="Z7" s="79"/>
      <c r="AA7" s="79"/>
      <c r="AB7" s="79"/>
      <c r="AC7" s="79"/>
      <c r="AD7" s="79"/>
      <c r="AE7" s="79"/>
      <c r="AF7" s="80"/>
    </row>
    <row r="8" spans="1:36" ht="26.25" customHeight="1">
      <c r="A8" s="8" t="s">
        <v>152</v>
      </c>
      <c r="B8" s="8"/>
      <c r="C8" s="20"/>
      <c r="D8" s="211">
        <v>45473</v>
      </c>
      <c r="E8" s="211"/>
      <c r="F8" s="211"/>
      <c r="G8" s="211"/>
      <c r="H8" s="211"/>
      <c r="I8" s="211"/>
      <c r="J8" s="15"/>
      <c r="K8" s="14"/>
      <c r="L8" s="14"/>
      <c r="M8" s="14"/>
      <c r="N8" s="14"/>
      <c r="O8" s="4"/>
      <c r="P8" s="76">
        <v>4</v>
      </c>
      <c r="Q8" s="77" t="s">
        <v>90</v>
      </c>
      <c r="R8" s="78"/>
      <c r="S8" s="78"/>
      <c r="T8" s="78"/>
      <c r="U8" s="78"/>
      <c r="V8" s="78"/>
      <c r="W8" s="79"/>
      <c r="X8" s="76">
        <v>19</v>
      </c>
      <c r="Y8" s="77" t="s">
        <v>99</v>
      </c>
      <c r="Z8" s="79"/>
      <c r="AA8" s="79"/>
      <c r="AB8" s="79"/>
      <c r="AC8" s="79"/>
      <c r="AD8" s="79"/>
      <c r="AE8" s="79"/>
      <c r="AF8" s="80"/>
    </row>
    <row r="9" spans="1:36" ht="26.25" customHeight="1">
      <c r="A9" s="16"/>
      <c r="B9" s="16"/>
      <c r="C9" s="15"/>
      <c r="D9" s="15"/>
      <c r="E9" s="15"/>
      <c r="F9" s="15"/>
      <c r="G9" s="15"/>
      <c r="H9" s="15"/>
      <c r="I9" s="15"/>
      <c r="J9" s="14"/>
      <c r="K9" s="3"/>
      <c r="L9" s="3"/>
      <c r="M9" s="3"/>
      <c r="N9" s="3"/>
      <c r="O9" s="4"/>
      <c r="P9" s="76">
        <v>5</v>
      </c>
      <c r="Q9" s="77" t="s">
        <v>41</v>
      </c>
      <c r="R9" s="78"/>
      <c r="S9" s="78"/>
      <c r="T9" s="78"/>
      <c r="U9" s="78"/>
      <c r="V9" s="78"/>
      <c r="W9" s="78"/>
      <c r="X9" s="76">
        <v>20</v>
      </c>
      <c r="Y9" s="77" t="s">
        <v>48</v>
      </c>
      <c r="Z9" s="79"/>
      <c r="AA9" s="79"/>
      <c r="AB9" s="79"/>
      <c r="AC9" s="79"/>
      <c r="AD9" s="79"/>
      <c r="AE9" s="79"/>
      <c r="AF9" s="80"/>
    </row>
    <row r="10" spans="1:36" ht="26.25" customHeight="1" thickBot="1">
      <c r="A10" s="64" t="s">
        <v>153</v>
      </c>
      <c r="B10" s="65"/>
      <c r="C10" s="66"/>
      <c r="D10" s="221">
        <f>IF(D8=0,"",7+D8)</f>
        <v>45480</v>
      </c>
      <c r="E10" s="221"/>
      <c r="F10" s="221"/>
      <c r="G10" s="221"/>
      <c r="H10" s="221"/>
      <c r="I10" s="221"/>
      <c r="J10" s="3" t="s">
        <v>71</v>
      </c>
      <c r="K10" s="15"/>
      <c r="L10" s="15"/>
      <c r="M10" s="15"/>
      <c r="N10" s="15"/>
      <c r="O10" s="4"/>
      <c r="P10" s="76">
        <v>6</v>
      </c>
      <c r="Q10" s="77" t="s">
        <v>100</v>
      </c>
      <c r="R10" s="78"/>
      <c r="S10" s="78"/>
      <c r="T10" s="78"/>
      <c r="U10" s="78"/>
      <c r="V10" s="78"/>
      <c r="W10" s="79"/>
      <c r="X10" s="76">
        <v>21</v>
      </c>
      <c r="Y10" s="77" t="s">
        <v>93</v>
      </c>
      <c r="Z10" s="79"/>
      <c r="AA10" s="79"/>
      <c r="AB10" s="79"/>
      <c r="AC10" s="79"/>
      <c r="AD10" s="79"/>
      <c r="AE10" s="79"/>
      <c r="AF10" s="80"/>
    </row>
    <row r="11" spans="1:36" ht="26.25" customHeight="1">
      <c r="A11" s="59"/>
      <c r="B11" s="59"/>
      <c r="C11" s="3"/>
      <c r="D11" s="59"/>
      <c r="E11" s="14"/>
      <c r="F11" s="14"/>
      <c r="G11" s="14"/>
      <c r="H11" s="59"/>
      <c r="I11" s="59"/>
      <c r="J11" s="3"/>
      <c r="K11" s="15"/>
      <c r="L11" s="17"/>
      <c r="M11" s="17"/>
      <c r="N11" s="17"/>
      <c r="O11" s="4"/>
      <c r="P11" s="76">
        <v>7</v>
      </c>
      <c r="Q11" s="77" t="s">
        <v>42</v>
      </c>
      <c r="R11" s="78"/>
      <c r="S11" s="78"/>
      <c r="T11" s="78"/>
      <c r="U11" s="78"/>
      <c r="V11" s="81"/>
      <c r="W11" s="81"/>
      <c r="X11" s="76">
        <v>22</v>
      </c>
      <c r="Y11" s="77" t="s">
        <v>49</v>
      </c>
      <c r="Z11" s="79"/>
      <c r="AA11" s="78"/>
      <c r="AB11" s="78"/>
      <c r="AC11" s="78"/>
      <c r="AD11" s="78"/>
      <c r="AE11" s="78"/>
      <c r="AF11" s="82"/>
    </row>
    <row r="12" spans="1:36" ht="26.25" customHeight="1">
      <c r="A12" s="14"/>
      <c r="B12" s="62" t="s">
        <v>75</v>
      </c>
      <c r="C12" s="22"/>
      <c r="D12" s="238">
        <f>IF(D8=0,"",EDATE(D8,1))</f>
        <v>45503</v>
      </c>
      <c r="E12" s="238"/>
      <c r="F12" s="238"/>
      <c r="G12" s="238"/>
      <c r="H12" s="238"/>
      <c r="I12" s="238"/>
      <c r="J12" s="10" t="s">
        <v>69</v>
      </c>
      <c r="K12" s="15"/>
      <c r="L12" s="15"/>
      <c r="M12" s="15"/>
      <c r="N12" s="15"/>
      <c r="O12" s="4"/>
      <c r="P12" s="76">
        <v>8</v>
      </c>
      <c r="Q12" s="77" t="s">
        <v>94</v>
      </c>
      <c r="R12" s="79"/>
      <c r="S12" s="79"/>
      <c r="T12" s="78"/>
      <c r="U12" s="78"/>
      <c r="V12" s="81"/>
      <c r="W12" s="81"/>
      <c r="X12" s="76">
        <v>23</v>
      </c>
      <c r="Y12" s="77" t="s">
        <v>101</v>
      </c>
      <c r="Z12" s="79"/>
      <c r="AA12" s="78"/>
      <c r="AB12" s="78"/>
      <c r="AC12" s="78"/>
      <c r="AD12" s="78"/>
      <c r="AE12" s="78"/>
      <c r="AF12" s="82"/>
    </row>
    <row r="13" spans="1:36" ht="26.25" customHeight="1">
      <c r="A13" s="14"/>
      <c r="B13" s="14"/>
      <c r="C13" s="60"/>
      <c r="D13" s="222"/>
      <c r="E13" s="222"/>
      <c r="F13" s="222"/>
      <c r="G13" s="222"/>
      <c r="H13" s="222"/>
      <c r="I13" s="222"/>
      <c r="J13" s="10"/>
      <c r="L13" s="3"/>
      <c r="M13" s="3"/>
      <c r="N13" s="3"/>
      <c r="O13" s="4"/>
      <c r="P13" s="76">
        <v>9</v>
      </c>
      <c r="Q13" s="77" t="s">
        <v>43</v>
      </c>
      <c r="R13" s="79"/>
      <c r="S13" s="79"/>
      <c r="T13" s="79"/>
      <c r="U13" s="79"/>
      <c r="V13" s="81"/>
      <c r="W13" s="81"/>
      <c r="X13" s="76">
        <v>24</v>
      </c>
      <c r="Y13" s="77" t="s">
        <v>50</v>
      </c>
      <c r="Z13" s="79"/>
      <c r="AA13" s="79"/>
      <c r="AB13" s="79"/>
      <c r="AC13" s="79"/>
      <c r="AD13" s="81"/>
      <c r="AE13" s="81"/>
      <c r="AF13" s="83"/>
    </row>
    <row r="14" spans="1:36" ht="26.25" customHeight="1">
      <c r="A14" s="5" t="s">
        <v>13</v>
      </c>
      <c r="B14" s="5"/>
      <c r="C14" s="22"/>
      <c r="D14" s="238">
        <f>IF(D8=0,"",EDATE(D8,3))</f>
        <v>45565</v>
      </c>
      <c r="E14" s="238"/>
      <c r="F14" s="238"/>
      <c r="G14" s="238"/>
      <c r="H14" s="238"/>
      <c r="I14" s="238"/>
      <c r="J14" s="15" t="s">
        <v>154</v>
      </c>
      <c r="K14" s="15"/>
      <c r="L14" s="15"/>
      <c r="M14" s="15"/>
      <c r="N14" s="15"/>
      <c r="O14" s="4"/>
      <c r="P14" s="76">
        <v>10</v>
      </c>
      <c r="Q14" s="77" t="s">
        <v>96</v>
      </c>
      <c r="R14" s="79"/>
      <c r="S14" s="79"/>
      <c r="T14" s="79"/>
      <c r="U14" s="79"/>
      <c r="V14" s="81"/>
      <c r="W14" s="81"/>
      <c r="X14" s="76">
        <v>25</v>
      </c>
      <c r="Y14" s="77" t="s">
        <v>102</v>
      </c>
      <c r="Z14" s="79"/>
      <c r="AA14" s="79"/>
      <c r="AB14" s="79"/>
      <c r="AC14" s="79"/>
      <c r="AD14" s="81"/>
      <c r="AE14" s="81"/>
      <c r="AF14" s="83"/>
    </row>
    <row r="15" spans="1:36" ht="26.25" customHeight="1" thickBot="1">
      <c r="A15" s="67" t="s">
        <v>22</v>
      </c>
      <c r="B15" s="67"/>
      <c r="C15" s="68"/>
      <c r="D15" s="254">
        <f>IF(D8=0,"",100+D8)</f>
        <v>45573</v>
      </c>
      <c r="E15" s="254"/>
      <c r="F15" s="254"/>
      <c r="G15" s="254"/>
      <c r="H15" s="254"/>
      <c r="I15" s="254"/>
      <c r="J15" s="10" t="s">
        <v>70</v>
      </c>
      <c r="K15" s="10"/>
      <c r="P15" s="76">
        <v>11</v>
      </c>
      <c r="Q15" s="77" t="s">
        <v>44</v>
      </c>
      <c r="R15" s="79"/>
      <c r="S15" s="79"/>
      <c r="T15" s="79"/>
      <c r="U15" s="79"/>
      <c r="V15" s="81"/>
      <c r="W15" s="81"/>
      <c r="X15" s="76">
        <v>26</v>
      </c>
      <c r="Y15" s="77" t="s">
        <v>51</v>
      </c>
      <c r="Z15" s="79"/>
      <c r="AA15" s="79"/>
      <c r="AB15" s="79"/>
      <c r="AC15" s="79"/>
      <c r="AD15" s="81"/>
      <c r="AE15" s="81"/>
      <c r="AF15" s="83"/>
    </row>
    <row r="16" spans="1:36" ht="26.25" customHeight="1">
      <c r="A16" s="41"/>
      <c r="B16" s="41"/>
      <c r="C16" s="41"/>
      <c r="D16" s="41"/>
      <c r="E16" s="41"/>
      <c r="F16" s="41"/>
      <c r="G16" s="41"/>
      <c r="H16" s="41"/>
      <c r="I16" s="41"/>
      <c r="J16" s="41"/>
      <c r="K16" s="3"/>
      <c r="L16" s="3"/>
      <c r="M16" s="3"/>
      <c r="N16" s="3"/>
      <c r="O16" s="41"/>
      <c r="P16" s="143">
        <v>12</v>
      </c>
      <c r="Q16" s="144" t="s">
        <v>66</v>
      </c>
      <c r="R16" s="19"/>
      <c r="S16" s="19"/>
      <c r="T16" s="19"/>
      <c r="U16" s="19"/>
      <c r="V16" s="19"/>
      <c r="W16" s="24"/>
      <c r="X16" s="143">
        <v>27</v>
      </c>
      <c r="Y16" s="144" t="s">
        <v>67</v>
      </c>
      <c r="Z16" s="145"/>
      <c r="AA16" s="145"/>
      <c r="AB16" s="145"/>
      <c r="AC16" s="145"/>
      <c r="AD16" s="146"/>
      <c r="AE16" s="146"/>
      <c r="AF16" s="147"/>
    </row>
    <row r="17" spans="1:33" ht="26.25" customHeight="1" thickBot="1">
      <c r="A17" s="74" t="s">
        <v>0</v>
      </c>
      <c r="B17" s="74"/>
      <c r="C17" s="74"/>
      <c r="D17" s="210" t="s">
        <v>155</v>
      </c>
      <c r="E17" s="210"/>
      <c r="F17" s="210"/>
      <c r="G17" s="210"/>
      <c r="H17" s="210"/>
      <c r="I17" s="210"/>
      <c r="J17" s="167"/>
      <c r="K17" s="167"/>
      <c r="L17" s="167"/>
      <c r="M17" s="167"/>
      <c r="N17" s="167"/>
      <c r="O17" s="56"/>
      <c r="P17" s="76">
        <v>13</v>
      </c>
      <c r="Q17" s="77" t="s">
        <v>135</v>
      </c>
      <c r="R17" s="78"/>
      <c r="S17" s="78"/>
      <c r="T17" s="78"/>
      <c r="U17" s="78"/>
      <c r="V17" s="78"/>
      <c r="W17" s="82"/>
      <c r="X17" s="76">
        <v>28</v>
      </c>
      <c r="Y17" s="77" t="s">
        <v>136</v>
      </c>
      <c r="Z17" s="78"/>
      <c r="AA17" s="78"/>
      <c r="AB17" s="78"/>
      <c r="AC17" s="78"/>
      <c r="AD17" s="78"/>
      <c r="AE17" s="78"/>
      <c r="AF17" s="82"/>
    </row>
    <row r="18" spans="1:33" ht="26.25" customHeight="1" thickBot="1">
      <c r="A18" s="168" t="s">
        <v>146</v>
      </c>
      <c r="B18" s="41"/>
      <c r="C18" s="41"/>
      <c r="D18" s="41"/>
      <c r="E18" s="41"/>
      <c r="F18" s="41"/>
      <c r="G18" s="41"/>
      <c r="H18" s="41"/>
      <c r="I18" s="41"/>
      <c r="J18" s="169"/>
      <c r="K18" s="169"/>
      <c r="L18" s="169"/>
      <c r="M18" s="169"/>
      <c r="N18" s="169"/>
      <c r="O18" s="41"/>
      <c r="P18" s="76">
        <v>14</v>
      </c>
      <c r="Q18" s="77" t="s">
        <v>45</v>
      </c>
      <c r="R18" s="78"/>
      <c r="S18" s="78"/>
      <c r="T18" s="78"/>
      <c r="U18" s="78"/>
      <c r="V18" s="78"/>
      <c r="W18" s="82"/>
      <c r="X18" s="76">
        <v>29</v>
      </c>
      <c r="Y18" s="77" t="s">
        <v>52</v>
      </c>
      <c r="Z18" s="78"/>
      <c r="AA18" s="78"/>
      <c r="AB18" s="78"/>
      <c r="AC18" s="78"/>
      <c r="AD18" s="78"/>
      <c r="AE18" s="78"/>
      <c r="AF18" s="82"/>
    </row>
    <row r="19" spans="1:33" ht="26.25" customHeight="1" thickBot="1">
      <c r="A19" s="15" t="s">
        <v>125</v>
      </c>
      <c r="B19" s="15"/>
      <c r="C19" s="15"/>
      <c r="D19" s="241" t="s">
        <v>131</v>
      </c>
      <c r="E19" s="242"/>
      <c r="F19" s="242"/>
      <c r="G19" s="242"/>
      <c r="H19" s="242"/>
      <c r="I19" s="243"/>
      <c r="J19" s="41" t="s">
        <v>126</v>
      </c>
      <c r="K19" s="41"/>
      <c r="L19" s="41"/>
      <c r="M19" s="41"/>
      <c r="N19" s="41"/>
      <c r="O19" s="41"/>
      <c r="P19" s="143">
        <v>15</v>
      </c>
      <c r="Q19" s="144" t="s">
        <v>46</v>
      </c>
      <c r="R19" s="19"/>
      <c r="S19" s="19"/>
      <c r="T19" s="19"/>
      <c r="U19" s="19"/>
      <c r="V19" s="19"/>
      <c r="W19" s="24"/>
      <c r="X19" s="143">
        <v>30</v>
      </c>
      <c r="Y19" s="144" t="s">
        <v>53</v>
      </c>
      <c r="Z19" s="19"/>
      <c r="AA19" s="19"/>
      <c r="AB19" s="19"/>
      <c r="AC19" s="19"/>
      <c r="AD19" s="19"/>
      <c r="AE19" s="19"/>
      <c r="AF19" s="24"/>
    </row>
    <row r="20" spans="1:33" ht="26.25" customHeight="1">
      <c r="A20" s="135" t="s">
        <v>22</v>
      </c>
      <c r="B20" s="135"/>
      <c r="C20" s="136"/>
      <c r="D20" s="244">
        <f>IF(D19="","",130+D8)</f>
        <v>45603</v>
      </c>
      <c r="E20" s="244"/>
      <c r="F20" s="244"/>
      <c r="G20" s="244"/>
      <c r="H20" s="244"/>
      <c r="I20" s="244"/>
      <c r="J20" s="10" t="s">
        <v>128</v>
      </c>
      <c r="K20" s="10"/>
      <c r="L20" s="41"/>
      <c r="M20" s="41"/>
      <c r="N20" s="41"/>
      <c r="O20" s="41"/>
      <c r="P20" s="76"/>
      <c r="Q20" s="223"/>
      <c r="R20" s="224"/>
      <c r="S20" s="224"/>
      <c r="T20" s="224"/>
      <c r="U20" s="224"/>
      <c r="V20" s="224"/>
      <c r="W20" s="225"/>
      <c r="X20" s="143">
        <v>31</v>
      </c>
      <c r="Y20" s="19" t="s">
        <v>105</v>
      </c>
      <c r="Z20" s="19"/>
      <c r="AA20" s="19"/>
      <c r="AB20" s="148"/>
      <c r="AC20" s="148"/>
      <c r="AD20" s="148"/>
      <c r="AE20" s="148"/>
      <c r="AF20" s="117"/>
    </row>
    <row r="21" spans="1:33" ht="26.25" customHeight="1">
      <c r="A21" s="326"/>
      <c r="B21" s="226" t="s">
        <v>2</v>
      </c>
      <c r="C21" s="227"/>
      <c r="D21" s="227"/>
      <c r="E21" s="227"/>
      <c r="F21" s="228"/>
      <c r="G21" s="212" t="s">
        <v>11</v>
      </c>
      <c r="H21" s="214"/>
      <c r="I21" s="204" t="s">
        <v>121</v>
      </c>
      <c r="J21" s="205"/>
      <c r="K21" s="212" t="s">
        <v>14</v>
      </c>
      <c r="L21" s="213"/>
      <c r="M21" s="213"/>
      <c r="N21" s="213"/>
      <c r="O21" s="213"/>
      <c r="P21" s="214"/>
      <c r="Q21" s="198" t="s">
        <v>117</v>
      </c>
      <c r="R21" s="199"/>
      <c r="S21" s="267" t="s">
        <v>149</v>
      </c>
      <c r="T21" s="268"/>
      <c r="U21" s="267" t="s">
        <v>0</v>
      </c>
      <c r="V21" s="268"/>
      <c r="W21" s="191" t="s">
        <v>162</v>
      </c>
      <c r="X21" s="192"/>
      <c r="Y21" s="192"/>
      <c r="Z21" s="192"/>
      <c r="AA21" s="193"/>
      <c r="AB21" s="226" t="s">
        <v>10</v>
      </c>
      <c r="AC21" s="227"/>
      <c r="AD21" s="227"/>
      <c r="AE21" s="227"/>
      <c r="AF21" s="228"/>
    </row>
    <row r="22" spans="1:33" ht="26.25" customHeight="1" thickBot="1">
      <c r="A22" s="327"/>
      <c r="B22" s="229"/>
      <c r="C22" s="230"/>
      <c r="D22" s="230"/>
      <c r="E22" s="230"/>
      <c r="F22" s="231"/>
      <c r="G22" s="215"/>
      <c r="H22" s="217"/>
      <c r="I22" s="206"/>
      <c r="J22" s="207"/>
      <c r="K22" s="215"/>
      <c r="L22" s="216"/>
      <c r="M22" s="216"/>
      <c r="N22" s="216"/>
      <c r="O22" s="216"/>
      <c r="P22" s="217"/>
      <c r="Q22" s="200"/>
      <c r="R22" s="201"/>
      <c r="S22" s="269"/>
      <c r="T22" s="270"/>
      <c r="U22" s="269"/>
      <c r="V22" s="270"/>
      <c r="W22" s="194"/>
      <c r="X22" s="194"/>
      <c r="Y22" s="194"/>
      <c r="Z22" s="194"/>
      <c r="AA22" s="195"/>
      <c r="AB22" s="229"/>
      <c r="AC22" s="230"/>
      <c r="AD22" s="230"/>
      <c r="AE22" s="230"/>
      <c r="AF22" s="231"/>
    </row>
    <row r="23" spans="1:33" ht="26.25" customHeight="1" thickBot="1">
      <c r="A23" s="328"/>
      <c r="B23" s="232"/>
      <c r="C23" s="233"/>
      <c r="D23" s="233"/>
      <c r="E23" s="233"/>
      <c r="F23" s="234"/>
      <c r="G23" s="218"/>
      <c r="H23" s="220"/>
      <c r="I23" s="208"/>
      <c r="J23" s="209"/>
      <c r="K23" s="218"/>
      <c r="L23" s="219"/>
      <c r="M23" s="219"/>
      <c r="N23" s="219"/>
      <c r="O23" s="219"/>
      <c r="P23" s="220"/>
      <c r="Q23" s="202"/>
      <c r="R23" s="203"/>
      <c r="S23" s="271"/>
      <c r="T23" s="272"/>
      <c r="U23" s="271"/>
      <c r="V23" s="272"/>
      <c r="W23" s="196"/>
      <c r="X23" s="196"/>
      <c r="Y23" s="196"/>
      <c r="Z23" s="196"/>
      <c r="AA23" s="197"/>
      <c r="AB23" s="232"/>
      <c r="AC23" s="233"/>
      <c r="AD23" s="233"/>
      <c r="AE23" s="233"/>
      <c r="AF23" s="233"/>
      <c r="AG23" s="176" t="s">
        <v>81</v>
      </c>
    </row>
    <row r="24" spans="1:33" ht="26.25" customHeight="1">
      <c r="A24" s="27">
        <v>1</v>
      </c>
      <c r="B24" s="235" t="s">
        <v>60</v>
      </c>
      <c r="C24" s="236"/>
      <c r="D24" s="236"/>
      <c r="E24" s="236"/>
      <c r="F24" s="237"/>
      <c r="G24" s="239">
        <v>16</v>
      </c>
      <c r="H24" s="240"/>
      <c r="I24" s="183" t="s">
        <v>24</v>
      </c>
      <c r="J24" s="253"/>
      <c r="K24" s="356" t="str">
        <f t="shared" ref="K24:K48" si="0">IF(G24&gt;0,IF(G24&lt;16,VLOOKUP(G24,$P$5:$Q$19,2,FALSE),VLOOKUP(G24,$X$5:$Y$20,2,FALSE)),"")</f>
        <v>就職・正社員</v>
      </c>
      <c r="L24" s="357"/>
      <c r="M24" s="357"/>
      <c r="N24" s="357"/>
      <c r="O24" s="357"/>
      <c r="P24" s="358"/>
      <c r="Q24" s="188" t="s">
        <v>24</v>
      </c>
      <c r="R24" s="189"/>
      <c r="S24" s="188" t="s">
        <v>24</v>
      </c>
      <c r="T24" s="189"/>
      <c r="U24" s="190" t="s">
        <v>28</v>
      </c>
      <c r="V24" s="190"/>
      <c r="W24" s="180" t="s">
        <v>82</v>
      </c>
      <c r="X24" s="181"/>
      <c r="Y24" s="181"/>
      <c r="Z24" s="181"/>
      <c r="AA24" s="182"/>
      <c r="AB24" s="376"/>
      <c r="AC24" s="376"/>
      <c r="AD24" s="376"/>
      <c r="AE24" s="376"/>
      <c r="AF24" s="349"/>
      <c r="AG24" s="177" t="s">
        <v>63</v>
      </c>
    </row>
    <row r="25" spans="1:33" ht="26.25" customHeight="1">
      <c r="A25" s="27">
        <v>2</v>
      </c>
      <c r="B25" s="235" t="s">
        <v>60</v>
      </c>
      <c r="C25" s="236"/>
      <c r="D25" s="236"/>
      <c r="E25" s="236"/>
      <c r="F25" s="237"/>
      <c r="G25" s="239">
        <v>19</v>
      </c>
      <c r="H25" s="240"/>
      <c r="I25" s="183"/>
      <c r="J25" s="253"/>
      <c r="K25" s="185" t="str">
        <f t="shared" si="0"/>
        <v xml:space="preserve">就職・パート　 </v>
      </c>
      <c r="L25" s="186"/>
      <c r="M25" s="186"/>
      <c r="N25" s="186"/>
      <c r="O25" s="186"/>
      <c r="P25" s="187"/>
      <c r="Q25" s="188" t="s">
        <v>24</v>
      </c>
      <c r="R25" s="189"/>
      <c r="S25" s="188" t="s">
        <v>24</v>
      </c>
      <c r="T25" s="189"/>
      <c r="U25" s="190" t="s">
        <v>62</v>
      </c>
      <c r="V25" s="190"/>
      <c r="W25" s="180" t="s">
        <v>64</v>
      </c>
      <c r="X25" s="181"/>
      <c r="Y25" s="181"/>
      <c r="Z25" s="181"/>
      <c r="AA25" s="182"/>
      <c r="AB25" s="376"/>
      <c r="AC25" s="376"/>
      <c r="AD25" s="376"/>
      <c r="AE25" s="376"/>
      <c r="AF25" s="349"/>
      <c r="AG25" s="177" t="s">
        <v>76</v>
      </c>
    </row>
    <row r="26" spans="1:33" ht="26.25" customHeight="1">
      <c r="A26" s="27">
        <v>3</v>
      </c>
      <c r="B26" s="235" t="s">
        <v>60</v>
      </c>
      <c r="C26" s="236"/>
      <c r="D26" s="236"/>
      <c r="E26" s="236"/>
      <c r="F26" s="237"/>
      <c r="G26" s="239">
        <v>20</v>
      </c>
      <c r="H26" s="240"/>
      <c r="I26" s="183" t="s">
        <v>24</v>
      </c>
      <c r="J26" s="184"/>
      <c r="K26" s="356" t="str">
        <f t="shared" si="0"/>
        <v>就職・パート　 期間の定めなし</v>
      </c>
      <c r="L26" s="357"/>
      <c r="M26" s="357"/>
      <c r="N26" s="357"/>
      <c r="O26" s="357"/>
      <c r="P26" s="358"/>
      <c r="Q26" s="188" t="s">
        <v>24</v>
      </c>
      <c r="R26" s="189"/>
      <c r="S26" s="188" t="s">
        <v>24</v>
      </c>
      <c r="T26" s="189"/>
      <c r="U26" s="190" t="s">
        <v>62</v>
      </c>
      <c r="V26" s="190"/>
      <c r="W26" s="180" t="s">
        <v>63</v>
      </c>
      <c r="X26" s="181"/>
      <c r="Y26" s="181"/>
      <c r="Z26" s="181"/>
      <c r="AA26" s="182"/>
      <c r="AB26" s="376"/>
      <c r="AC26" s="376"/>
      <c r="AD26" s="376"/>
      <c r="AE26" s="376"/>
      <c r="AF26" s="349"/>
      <c r="AG26" s="177" t="s">
        <v>64</v>
      </c>
    </row>
    <row r="27" spans="1:33" ht="26.25" customHeight="1">
      <c r="A27" s="27">
        <v>4</v>
      </c>
      <c r="B27" s="235" t="s">
        <v>60</v>
      </c>
      <c r="C27" s="236"/>
      <c r="D27" s="236"/>
      <c r="E27" s="236"/>
      <c r="F27" s="237"/>
      <c r="G27" s="239">
        <v>15</v>
      </c>
      <c r="H27" s="240"/>
      <c r="I27" s="183"/>
      <c r="J27" s="184"/>
      <c r="K27" s="356" t="str">
        <f t="shared" si="0"/>
        <v>中退・未就職</v>
      </c>
      <c r="L27" s="357"/>
      <c r="M27" s="357"/>
      <c r="N27" s="357"/>
      <c r="O27" s="357"/>
      <c r="P27" s="358"/>
      <c r="Q27" s="188" t="s">
        <v>24</v>
      </c>
      <c r="R27" s="189"/>
      <c r="S27" s="188" t="s">
        <v>26</v>
      </c>
      <c r="T27" s="189"/>
      <c r="U27" s="190" t="s">
        <v>27</v>
      </c>
      <c r="V27" s="190"/>
      <c r="W27" s="180" t="s">
        <v>38</v>
      </c>
      <c r="X27" s="181"/>
      <c r="Y27" s="181"/>
      <c r="Z27" s="181"/>
      <c r="AA27" s="182"/>
      <c r="AB27" s="376"/>
      <c r="AC27" s="376"/>
      <c r="AD27" s="376"/>
      <c r="AE27" s="376"/>
      <c r="AF27" s="349"/>
      <c r="AG27" s="177" t="s">
        <v>80</v>
      </c>
    </row>
    <row r="28" spans="1:33" ht="26.25" customHeight="1">
      <c r="A28" s="27">
        <v>5</v>
      </c>
      <c r="B28" s="235" t="s">
        <v>60</v>
      </c>
      <c r="C28" s="236"/>
      <c r="D28" s="236"/>
      <c r="E28" s="236"/>
      <c r="F28" s="237"/>
      <c r="G28" s="239">
        <v>30</v>
      </c>
      <c r="H28" s="240"/>
      <c r="I28" s="183"/>
      <c r="J28" s="184"/>
      <c r="K28" s="356" t="str">
        <f t="shared" si="0"/>
        <v>未就職</v>
      </c>
      <c r="L28" s="357"/>
      <c r="M28" s="357"/>
      <c r="N28" s="357"/>
      <c r="O28" s="357"/>
      <c r="P28" s="358"/>
      <c r="Q28" s="188" t="s">
        <v>24</v>
      </c>
      <c r="R28" s="189"/>
      <c r="S28" s="188" t="s">
        <v>26</v>
      </c>
      <c r="T28" s="189"/>
      <c r="U28" s="190" t="s">
        <v>62</v>
      </c>
      <c r="V28" s="190"/>
      <c r="W28" s="180" t="s">
        <v>37</v>
      </c>
      <c r="X28" s="181"/>
      <c r="Y28" s="181"/>
      <c r="Z28" s="181"/>
      <c r="AA28" s="182"/>
      <c r="AB28" s="376"/>
      <c r="AC28" s="376"/>
      <c r="AD28" s="376"/>
      <c r="AE28" s="376"/>
      <c r="AF28" s="349"/>
      <c r="AG28" s="177" t="s">
        <v>103</v>
      </c>
    </row>
    <row r="29" spans="1:33" ht="26.25" customHeight="1">
      <c r="A29" s="27">
        <v>6</v>
      </c>
      <c r="B29" s="235" t="s">
        <v>60</v>
      </c>
      <c r="C29" s="236"/>
      <c r="D29" s="236"/>
      <c r="E29" s="236"/>
      <c r="F29" s="237"/>
      <c r="G29" s="239">
        <v>16</v>
      </c>
      <c r="H29" s="240"/>
      <c r="I29" s="183"/>
      <c r="J29" s="184"/>
      <c r="K29" s="356" t="str">
        <f t="shared" si="0"/>
        <v>就職・正社員</v>
      </c>
      <c r="L29" s="357"/>
      <c r="M29" s="357"/>
      <c r="N29" s="357"/>
      <c r="O29" s="357"/>
      <c r="P29" s="358"/>
      <c r="Q29" s="188" t="s">
        <v>24</v>
      </c>
      <c r="R29" s="189"/>
      <c r="S29" s="188" t="s">
        <v>24</v>
      </c>
      <c r="T29" s="189"/>
      <c r="U29" s="190" t="s">
        <v>62</v>
      </c>
      <c r="V29" s="190"/>
      <c r="W29" s="180" t="s">
        <v>63</v>
      </c>
      <c r="X29" s="181"/>
      <c r="Y29" s="181"/>
      <c r="Z29" s="181"/>
      <c r="AA29" s="182"/>
      <c r="AB29" s="376"/>
      <c r="AC29" s="376"/>
      <c r="AD29" s="376"/>
      <c r="AE29" s="376"/>
      <c r="AF29" s="349"/>
      <c r="AG29" s="177" t="s">
        <v>65</v>
      </c>
    </row>
    <row r="30" spans="1:33" ht="26.25" customHeight="1">
      <c r="A30" s="27">
        <v>7</v>
      </c>
      <c r="B30" s="235" t="s">
        <v>60</v>
      </c>
      <c r="C30" s="236"/>
      <c r="D30" s="236"/>
      <c r="E30" s="236"/>
      <c r="F30" s="237"/>
      <c r="G30" s="239">
        <v>30</v>
      </c>
      <c r="H30" s="240"/>
      <c r="I30" s="183"/>
      <c r="J30" s="184"/>
      <c r="K30" s="356" t="str">
        <f t="shared" si="0"/>
        <v>未就職</v>
      </c>
      <c r="L30" s="357"/>
      <c r="M30" s="357"/>
      <c r="N30" s="357"/>
      <c r="O30" s="357"/>
      <c r="P30" s="358"/>
      <c r="Q30" s="188" t="s">
        <v>24</v>
      </c>
      <c r="R30" s="189"/>
      <c r="S30" s="188" t="s">
        <v>26</v>
      </c>
      <c r="T30" s="189"/>
      <c r="U30" s="190" t="s">
        <v>62</v>
      </c>
      <c r="V30" s="190"/>
      <c r="W30" s="180" t="s">
        <v>37</v>
      </c>
      <c r="X30" s="181"/>
      <c r="Y30" s="181"/>
      <c r="Z30" s="181"/>
      <c r="AA30" s="182"/>
      <c r="AB30" s="376"/>
      <c r="AC30" s="376"/>
      <c r="AD30" s="376"/>
      <c r="AE30" s="376"/>
      <c r="AF30" s="349"/>
      <c r="AG30" s="177" t="s">
        <v>77</v>
      </c>
    </row>
    <row r="31" spans="1:33" ht="26.25" customHeight="1">
      <c r="A31" s="27">
        <v>8</v>
      </c>
      <c r="B31" s="235" t="s">
        <v>60</v>
      </c>
      <c r="C31" s="236"/>
      <c r="D31" s="236"/>
      <c r="E31" s="236"/>
      <c r="F31" s="237"/>
      <c r="G31" s="239">
        <v>16</v>
      </c>
      <c r="H31" s="240"/>
      <c r="I31" s="183"/>
      <c r="J31" s="184"/>
      <c r="K31" s="356" t="str">
        <f t="shared" si="0"/>
        <v>就職・正社員</v>
      </c>
      <c r="L31" s="357"/>
      <c r="M31" s="357"/>
      <c r="N31" s="357"/>
      <c r="O31" s="357"/>
      <c r="P31" s="358"/>
      <c r="Q31" s="188" t="s">
        <v>24</v>
      </c>
      <c r="R31" s="189"/>
      <c r="S31" s="188" t="s">
        <v>24</v>
      </c>
      <c r="T31" s="189"/>
      <c r="U31" s="190" t="s">
        <v>62</v>
      </c>
      <c r="V31" s="190"/>
      <c r="W31" s="180" t="s">
        <v>63</v>
      </c>
      <c r="X31" s="181"/>
      <c r="Y31" s="181"/>
      <c r="Z31" s="181"/>
      <c r="AA31" s="182"/>
      <c r="AB31" s="376"/>
      <c r="AC31" s="376"/>
      <c r="AD31" s="376"/>
      <c r="AE31" s="376"/>
      <c r="AF31" s="349"/>
      <c r="AG31" s="177" t="s">
        <v>78</v>
      </c>
    </row>
    <row r="32" spans="1:33" ht="26.25" customHeight="1">
      <c r="A32" s="27">
        <v>9</v>
      </c>
      <c r="B32" s="235" t="s">
        <v>60</v>
      </c>
      <c r="C32" s="236"/>
      <c r="D32" s="236"/>
      <c r="E32" s="236"/>
      <c r="F32" s="237"/>
      <c r="G32" s="239">
        <v>1</v>
      </c>
      <c r="H32" s="240"/>
      <c r="I32" s="183"/>
      <c r="J32" s="184"/>
      <c r="K32" s="356" t="str">
        <f t="shared" si="0"/>
        <v>中退・正社員</v>
      </c>
      <c r="L32" s="357"/>
      <c r="M32" s="357"/>
      <c r="N32" s="357"/>
      <c r="O32" s="357"/>
      <c r="P32" s="358"/>
      <c r="Q32" s="188" t="s">
        <v>24</v>
      </c>
      <c r="R32" s="189"/>
      <c r="S32" s="188" t="s">
        <v>24</v>
      </c>
      <c r="T32" s="189"/>
      <c r="U32" s="190" t="s">
        <v>27</v>
      </c>
      <c r="V32" s="190"/>
      <c r="W32" s="180" t="s">
        <v>65</v>
      </c>
      <c r="X32" s="181"/>
      <c r="Y32" s="181"/>
      <c r="Z32" s="181"/>
      <c r="AA32" s="182"/>
      <c r="AB32" s="376"/>
      <c r="AC32" s="376"/>
      <c r="AD32" s="376"/>
      <c r="AE32" s="376"/>
      <c r="AF32" s="349"/>
      <c r="AG32" s="177" t="s">
        <v>83</v>
      </c>
    </row>
    <row r="33" spans="1:33" ht="26.25" customHeight="1">
      <c r="A33" s="27">
        <v>10</v>
      </c>
      <c r="B33" s="235" t="s">
        <v>60</v>
      </c>
      <c r="C33" s="236"/>
      <c r="D33" s="236"/>
      <c r="E33" s="236"/>
      <c r="F33" s="237"/>
      <c r="G33" s="239">
        <v>19</v>
      </c>
      <c r="H33" s="240"/>
      <c r="I33" s="183"/>
      <c r="J33" s="184"/>
      <c r="K33" s="356" t="str">
        <f t="shared" si="0"/>
        <v xml:space="preserve">就職・パート　 </v>
      </c>
      <c r="L33" s="357"/>
      <c r="M33" s="357"/>
      <c r="N33" s="357"/>
      <c r="O33" s="357"/>
      <c r="P33" s="358"/>
      <c r="Q33" s="188" t="s">
        <v>24</v>
      </c>
      <c r="R33" s="189"/>
      <c r="S33" s="188" t="s">
        <v>24</v>
      </c>
      <c r="T33" s="189"/>
      <c r="U33" s="190" t="s">
        <v>62</v>
      </c>
      <c r="V33" s="190"/>
      <c r="W33" s="180" t="s">
        <v>63</v>
      </c>
      <c r="X33" s="181"/>
      <c r="Y33" s="181"/>
      <c r="Z33" s="181"/>
      <c r="AA33" s="182"/>
      <c r="AB33" s="376"/>
      <c r="AC33" s="376"/>
      <c r="AD33" s="376"/>
      <c r="AE33" s="376"/>
      <c r="AF33" s="349"/>
      <c r="AG33" s="177" t="s">
        <v>104</v>
      </c>
    </row>
    <row r="34" spans="1:33" ht="26.25" customHeight="1">
      <c r="A34" s="27">
        <v>11</v>
      </c>
      <c r="B34" s="235" t="s">
        <v>60</v>
      </c>
      <c r="C34" s="236"/>
      <c r="D34" s="236"/>
      <c r="E34" s="236"/>
      <c r="F34" s="237"/>
      <c r="G34" s="239">
        <v>19</v>
      </c>
      <c r="H34" s="240"/>
      <c r="I34" s="183" t="s">
        <v>24</v>
      </c>
      <c r="J34" s="184"/>
      <c r="K34" s="356" t="str">
        <f t="shared" si="0"/>
        <v xml:space="preserve">就職・パート　 </v>
      </c>
      <c r="L34" s="357"/>
      <c r="M34" s="357"/>
      <c r="N34" s="357"/>
      <c r="O34" s="357"/>
      <c r="P34" s="358"/>
      <c r="Q34" s="188" t="s">
        <v>26</v>
      </c>
      <c r="R34" s="189"/>
      <c r="S34" s="188" t="s">
        <v>24</v>
      </c>
      <c r="T34" s="189"/>
      <c r="U34" s="190" t="s">
        <v>62</v>
      </c>
      <c r="V34" s="190"/>
      <c r="W34" s="180" t="s">
        <v>63</v>
      </c>
      <c r="X34" s="181"/>
      <c r="Y34" s="181"/>
      <c r="Z34" s="181"/>
      <c r="AA34" s="182"/>
      <c r="AB34" s="381" t="s">
        <v>108</v>
      </c>
      <c r="AC34" s="381"/>
      <c r="AD34" s="381"/>
      <c r="AE34" s="381"/>
      <c r="AF34" s="382"/>
      <c r="AG34" s="177" t="s">
        <v>37</v>
      </c>
    </row>
    <row r="35" spans="1:33" ht="26.25" customHeight="1">
      <c r="A35" s="27">
        <v>12</v>
      </c>
      <c r="B35" s="235" t="s">
        <v>60</v>
      </c>
      <c r="C35" s="236"/>
      <c r="D35" s="236"/>
      <c r="E35" s="236"/>
      <c r="F35" s="237"/>
      <c r="G35" s="239">
        <v>23</v>
      </c>
      <c r="H35" s="240"/>
      <c r="I35" s="183"/>
      <c r="J35" s="184"/>
      <c r="K35" s="356" t="str">
        <f t="shared" si="0"/>
        <v xml:space="preserve">就職・契約社員　 </v>
      </c>
      <c r="L35" s="357"/>
      <c r="M35" s="357"/>
      <c r="N35" s="357"/>
      <c r="O35" s="357"/>
      <c r="P35" s="358"/>
      <c r="Q35" s="188" t="s">
        <v>24</v>
      </c>
      <c r="R35" s="189"/>
      <c r="S35" s="188" t="s">
        <v>26</v>
      </c>
      <c r="T35" s="189"/>
      <c r="U35" s="190" t="s">
        <v>62</v>
      </c>
      <c r="V35" s="190"/>
      <c r="W35" s="180" t="s">
        <v>36</v>
      </c>
      <c r="X35" s="181"/>
      <c r="Y35" s="181"/>
      <c r="Z35" s="181"/>
      <c r="AA35" s="182"/>
      <c r="AB35" s="379"/>
      <c r="AC35" s="379"/>
      <c r="AD35" s="379"/>
      <c r="AE35" s="379"/>
      <c r="AF35" s="380"/>
      <c r="AG35" s="177" t="s">
        <v>38</v>
      </c>
    </row>
    <row r="36" spans="1:33" ht="26.25" customHeight="1">
      <c r="A36" s="27">
        <v>13</v>
      </c>
      <c r="B36" s="235" t="s">
        <v>60</v>
      </c>
      <c r="C36" s="236"/>
      <c r="D36" s="236"/>
      <c r="E36" s="236"/>
      <c r="F36" s="237"/>
      <c r="G36" s="239">
        <v>17</v>
      </c>
      <c r="H36" s="240"/>
      <c r="I36" s="183"/>
      <c r="J36" s="184"/>
      <c r="K36" s="356" t="str">
        <f t="shared" si="0"/>
        <v>就職・派遣　</v>
      </c>
      <c r="L36" s="357"/>
      <c r="M36" s="357"/>
      <c r="N36" s="357"/>
      <c r="O36" s="357"/>
      <c r="P36" s="358"/>
      <c r="Q36" s="188" t="s">
        <v>24</v>
      </c>
      <c r="R36" s="189"/>
      <c r="S36" s="188" t="s">
        <v>24</v>
      </c>
      <c r="T36" s="189"/>
      <c r="U36" s="190" t="s">
        <v>62</v>
      </c>
      <c r="V36" s="190"/>
      <c r="W36" s="180" t="s">
        <v>63</v>
      </c>
      <c r="X36" s="181"/>
      <c r="Y36" s="181"/>
      <c r="Z36" s="181"/>
      <c r="AA36" s="182"/>
      <c r="AB36" s="379"/>
      <c r="AC36" s="379"/>
      <c r="AD36" s="379"/>
      <c r="AE36" s="379"/>
      <c r="AF36" s="380"/>
      <c r="AG36" s="177" t="s">
        <v>36</v>
      </c>
    </row>
    <row r="37" spans="1:33" ht="26.25" customHeight="1" thickBot="1">
      <c r="A37" s="27">
        <v>14</v>
      </c>
      <c r="B37" s="235" t="s">
        <v>60</v>
      </c>
      <c r="C37" s="236"/>
      <c r="D37" s="236"/>
      <c r="E37" s="236"/>
      <c r="F37" s="237"/>
      <c r="G37" s="239">
        <v>29</v>
      </c>
      <c r="H37" s="240"/>
      <c r="I37" s="183"/>
      <c r="J37" s="184"/>
      <c r="K37" s="356" t="str">
        <f t="shared" si="0"/>
        <v>就職・自営</v>
      </c>
      <c r="L37" s="357"/>
      <c r="M37" s="357"/>
      <c r="N37" s="357"/>
      <c r="O37" s="357"/>
      <c r="P37" s="358"/>
      <c r="Q37" s="188" t="s">
        <v>24</v>
      </c>
      <c r="R37" s="189"/>
      <c r="S37" s="188" t="s">
        <v>26</v>
      </c>
      <c r="T37" s="189"/>
      <c r="U37" s="190" t="s">
        <v>62</v>
      </c>
      <c r="V37" s="190"/>
      <c r="W37" s="180" t="s">
        <v>36</v>
      </c>
      <c r="X37" s="181"/>
      <c r="Y37" s="181"/>
      <c r="Z37" s="181"/>
      <c r="AA37" s="182"/>
      <c r="AB37" s="377" t="s">
        <v>85</v>
      </c>
      <c r="AC37" s="377"/>
      <c r="AD37" s="377"/>
      <c r="AE37" s="377"/>
      <c r="AF37" s="378"/>
      <c r="AG37" s="178" t="s">
        <v>79</v>
      </c>
    </row>
    <row r="38" spans="1:33" ht="36.75" customHeight="1">
      <c r="A38" s="27">
        <v>15</v>
      </c>
      <c r="B38" s="235" t="s">
        <v>60</v>
      </c>
      <c r="C38" s="236"/>
      <c r="D38" s="236"/>
      <c r="E38" s="236"/>
      <c r="F38" s="237"/>
      <c r="G38" s="239">
        <v>31</v>
      </c>
      <c r="H38" s="240"/>
      <c r="I38" s="183"/>
      <c r="J38" s="184"/>
      <c r="K38" s="356" t="str">
        <f t="shared" si="0"/>
        <v>未回答、追跡不能（未把握）、その他</v>
      </c>
      <c r="L38" s="357"/>
      <c r="M38" s="357"/>
      <c r="N38" s="357"/>
      <c r="O38" s="357"/>
      <c r="P38" s="358"/>
      <c r="Q38" s="188"/>
      <c r="R38" s="189"/>
      <c r="S38" s="188"/>
      <c r="T38" s="189"/>
      <c r="U38" s="190"/>
      <c r="V38" s="190"/>
      <c r="W38" s="180"/>
      <c r="X38" s="181"/>
      <c r="Y38" s="181"/>
      <c r="Z38" s="181"/>
      <c r="AA38" s="182"/>
      <c r="AB38" s="384" t="s">
        <v>112</v>
      </c>
      <c r="AC38" s="384"/>
      <c r="AD38" s="384"/>
      <c r="AE38" s="384"/>
      <c r="AF38" s="385"/>
      <c r="AG38" s="98"/>
    </row>
    <row r="39" spans="1:33" ht="36" customHeight="1">
      <c r="A39" s="27">
        <v>16</v>
      </c>
      <c r="B39" s="359" t="s">
        <v>60</v>
      </c>
      <c r="C39" s="360"/>
      <c r="D39" s="360"/>
      <c r="E39" s="360"/>
      <c r="F39" s="361"/>
      <c r="G39" s="239"/>
      <c r="H39" s="240"/>
      <c r="I39" s="183"/>
      <c r="J39" s="184"/>
      <c r="K39" s="356" t="str">
        <f>IF(G39&gt;0,IF(G39&lt;16,VLOOKUP(G39,$P$5:$Q$19,2,FALSE),VLOOKUP(G39,$X$5:$Y$20,2,FALSE)),"")</f>
        <v/>
      </c>
      <c r="L39" s="357"/>
      <c r="M39" s="357"/>
      <c r="N39" s="357"/>
      <c r="O39" s="357"/>
      <c r="P39" s="358"/>
      <c r="Q39" s="188"/>
      <c r="R39" s="189"/>
      <c r="S39" s="188"/>
      <c r="T39" s="189"/>
      <c r="U39" s="190"/>
      <c r="V39" s="190"/>
      <c r="W39" s="180"/>
      <c r="X39" s="181"/>
      <c r="Y39" s="181"/>
      <c r="Z39" s="181"/>
      <c r="AA39" s="182"/>
      <c r="AB39" s="384" t="s">
        <v>110</v>
      </c>
      <c r="AC39" s="384"/>
      <c r="AD39" s="384"/>
      <c r="AE39" s="384"/>
      <c r="AF39" s="385"/>
      <c r="AG39" s="175"/>
    </row>
    <row r="40" spans="1:33" ht="27" customHeight="1">
      <c r="A40" s="129">
        <v>17</v>
      </c>
      <c r="B40" s="389" t="s">
        <v>60</v>
      </c>
      <c r="C40" s="390"/>
      <c r="D40" s="390"/>
      <c r="E40" s="390"/>
      <c r="F40" s="391"/>
      <c r="G40" s="392">
        <v>31</v>
      </c>
      <c r="H40" s="393"/>
      <c r="I40" s="394"/>
      <c r="J40" s="395"/>
      <c r="K40" s="396" t="str">
        <f t="shared" si="0"/>
        <v>未回答、追跡不能（未把握）、その他</v>
      </c>
      <c r="L40" s="397"/>
      <c r="M40" s="397"/>
      <c r="N40" s="397"/>
      <c r="O40" s="397"/>
      <c r="P40" s="398"/>
      <c r="Q40" s="399" t="s">
        <v>26</v>
      </c>
      <c r="R40" s="400"/>
      <c r="S40" s="399" t="s">
        <v>26</v>
      </c>
      <c r="T40" s="400"/>
      <c r="U40" s="401" t="s">
        <v>62</v>
      </c>
      <c r="V40" s="401"/>
      <c r="W40" s="402" t="s">
        <v>36</v>
      </c>
      <c r="X40" s="403"/>
      <c r="Y40" s="403"/>
      <c r="Z40" s="403"/>
      <c r="AA40" s="404"/>
      <c r="AB40" s="405" t="s">
        <v>127</v>
      </c>
      <c r="AC40" s="405"/>
      <c r="AD40" s="405"/>
      <c r="AE40" s="405"/>
      <c r="AF40" s="406"/>
      <c r="AG40" s="98"/>
    </row>
    <row r="41" spans="1:33" ht="8.25" customHeight="1">
      <c r="A41" s="27">
        <v>18</v>
      </c>
      <c r="B41" s="235"/>
      <c r="C41" s="236"/>
      <c r="D41" s="236"/>
      <c r="E41" s="236"/>
      <c r="F41" s="237"/>
      <c r="G41" s="239"/>
      <c r="H41" s="240"/>
      <c r="I41" s="183"/>
      <c r="J41" s="184"/>
      <c r="K41" s="356" t="str">
        <f t="shared" si="0"/>
        <v/>
      </c>
      <c r="L41" s="357"/>
      <c r="M41" s="357"/>
      <c r="N41" s="357"/>
      <c r="O41" s="357"/>
      <c r="P41" s="358"/>
      <c r="Q41" s="188"/>
      <c r="R41" s="189"/>
      <c r="S41" s="188"/>
      <c r="T41" s="189"/>
      <c r="U41" s="190"/>
      <c r="V41" s="190"/>
      <c r="W41" s="180"/>
      <c r="X41" s="181"/>
      <c r="Y41" s="181"/>
      <c r="Z41" s="181"/>
      <c r="AA41" s="182"/>
      <c r="AB41" s="376"/>
      <c r="AC41" s="376"/>
      <c r="AD41" s="376"/>
      <c r="AE41" s="376"/>
      <c r="AF41" s="376"/>
    </row>
    <row r="42" spans="1:33" ht="8.25" customHeight="1">
      <c r="A42" s="27">
        <v>19</v>
      </c>
      <c r="B42" s="235"/>
      <c r="C42" s="236"/>
      <c r="D42" s="236"/>
      <c r="E42" s="236"/>
      <c r="F42" s="237"/>
      <c r="G42" s="239"/>
      <c r="H42" s="240"/>
      <c r="I42" s="183"/>
      <c r="J42" s="184"/>
      <c r="K42" s="356" t="str">
        <f t="shared" si="0"/>
        <v/>
      </c>
      <c r="L42" s="357"/>
      <c r="M42" s="357"/>
      <c r="N42" s="357"/>
      <c r="O42" s="357"/>
      <c r="P42" s="358"/>
      <c r="Q42" s="188"/>
      <c r="R42" s="189"/>
      <c r="S42" s="188"/>
      <c r="T42" s="189"/>
      <c r="U42" s="190"/>
      <c r="V42" s="190"/>
      <c r="W42" s="180"/>
      <c r="X42" s="181"/>
      <c r="Y42" s="181"/>
      <c r="Z42" s="181"/>
      <c r="AA42" s="182"/>
      <c r="AB42" s="376"/>
      <c r="AC42" s="376"/>
      <c r="AD42" s="376"/>
      <c r="AE42" s="376"/>
      <c r="AF42" s="376"/>
    </row>
    <row r="43" spans="1:33" ht="8.25" customHeight="1">
      <c r="A43" s="27">
        <v>20</v>
      </c>
      <c r="B43" s="235"/>
      <c r="C43" s="236"/>
      <c r="D43" s="236"/>
      <c r="E43" s="236"/>
      <c r="F43" s="237"/>
      <c r="G43" s="239"/>
      <c r="H43" s="240"/>
      <c r="I43" s="183"/>
      <c r="J43" s="184"/>
      <c r="K43" s="356" t="str">
        <f t="shared" si="0"/>
        <v/>
      </c>
      <c r="L43" s="357"/>
      <c r="M43" s="357"/>
      <c r="N43" s="357"/>
      <c r="O43" s="357"/>
      <c r="P43" s="358"/>
      <c r="Q43" s="188"/>
      <c r="R43" s="189"/>
      <c r="S43" s="188"/>
      <c r="T43" s="189"/>
      <c r="U43" s="190"/>
      <c r="V43" s="190"/>
      <c r="W43" s="180"/>
      <c r="X43" s="181"/>
      <c r="Y43" s="181"/>
      <c r="Z43" s="181"/>
      <c r="AA43" s="182"/>
      <c r="AB43" s="376"/>
      <c r="AC43" s="376"/>
      <c r="AD43" s="376"/>
      <c r="AE43" s="376"/>
      <c r="AF43" s="376"/>
    </row>
    <row r="44" spans="1:33" ht="8.25" customHeight="1">
      <c r="A44" s="27">
        <v>21</v>
      </c>
      <c r="B44" s="235"/>
      <c r="C44" s="236"/>
      <c r="D44" s="236"/>
      <c r="E44" s="236"/>
      <c r="F44" s="237"/>
      <c r="G44" s="239"/>
      <c r="H44" s="240"/>
      <c r="I44" s="183"/>
      <c r="J44" s="184"/>
      <c r="K44" s="356" t="str">
        <f t="shared" si="0"/>
        <v/>
      </c>
      <c r="L44" s="357"/>
      <c r="M44" s="357"/>
      <c r="N44" s="357"/>
      <c r="O44" s="357"/>
      <c r="P44" s="358"/>
      <c r="Q44" s="188"/>
      <c r="R44" s="189"/>
      <c r="S44" s="188"/>
      <c r="T44" s="189"/>
      <c r="U44" s="190"/>
      <c r="V44" s="190"/>
      <c r="W44" s="180"/>
      <c r="X44" s="181"/>
      <c r="Y44" s="181"/>
      <c r="Z44" s="181"/>
      <c r="AA44" s="182"/>
      <c r="AB44" s="376"/>
      <c r="AC44" s="376"/>
      <c r="AD44" s="376"/>
      <c r="AE44" s="376"/>
      <c r="AF44" s="376"/>
    </row>
    <row r="45" spans="1:33" ht="8.25" customHeight="1">
      <c r="A45" s="27">
        <v>22</v>
      </c>
      <c r="B45" s="235"/>
      <c r="C45" s="236"/>
      <c r="D45" s="236"/>
      <c r="E45" s="236"/>
      <c r="F45" s="237"/>
      <c r="G45" s="239"/>
      <c r="H45" s="240"/>
      <c r="I45" s="183"/>
      <c r="J45" s="184"/>
      <c r="K45" s="356" t="str">
        <f t="shared" si="0"/>
        <v/>
      </c>
      <c r="L45" s="357"/>
      <c r="M45" s="357"/>
      <c r="N45" s="357"/>
      <c r="O45" s="357"/>
      <c r="P45" s="358"/>
      <c r="Q45" s="188"/>
      <c r="R45" s="189"/>
      <c r="S45" s="188"/>
      <c r="T45" s="189"/>
      <c r="U45" s="190"/>
      <c r="V45" s="190"/>
      <c r="W45" s="180"/>
      <c r="X45" s="181"/>
      <c r="Y45" s="181"/>
      <c r="Z45" s="181"/>
      <c r="AA45" s="182"/>
      <c r="AB45" s="376"/>
      <c r="AC45" s="376"/>
      <c r="AD45" s="376"/>
      <c r="AE45" s="376"/>
      <c r="AF45" s="376"/>
    </row>
    <row r="46" spans="1:33" ht="8.25" customHeight="1">
      <c r="A46" s="27">
        <v>23</v>
      </c>
      <c r="B46" s="235"/>
      <c r="C46" s="236"/>
      <c r="D46" s="236"/>
      <c r="E46" s="236"/>
      <c r="F46" s="237"/>
      <c r="G46" s="239"/>
      <c r="H46" s="240"/>
      <c r="I46" s="183"/>
      <c r="J46" s="184"/>
      <c r="K46" s="356" t="str">
        <f t="shared" si="0"/>
        <v/>
      </c>
      <c r="L46" s="357"/>
      <c r="M46" s="357"/>
      <c r="N46" s="357"/>
      <c r="O46" s="357"/>
      <c r="P46" s="358"/>
      <c r="Q46" s="188"/>
      <c r="R46" s="189"/>
      <c r="S46" s="188"/>
      <c r="T46" s="189"/>
      <c r="U46" s="190"/>
      <c r="V46" s="190"/>
      <c r="W46" s="180"/>
      <c r="X46" s="181"/>
      <c r="Y46" s="181"/>
      <c r="Z46" s="181"/>
      <c r="AA46" s="182"/>
      <c r="AB46" s="376"/>
      <c r="AC46" s="376"/>
      <c r="AD46" s="376"/>
      <c r="AE46" s="376"/>
      <c r="AF46" s="376"/>
    </row>
    <row r="47" spans="1:33" ht="8.25" customHeight="1">
      <c r="A47" s="27">
        <v>24</v>
      </c>
      <c r="B47" s="235"/>
      <c r="C47" s="236"/>
      <c r="D47" s="236"/>
      <c r="E47" s="236"/>
      <c r="F47" s="237"/>
      <c r="G47" s="239"/>
      <c r="H47" s="240"/>
      <c r="I47" s="183"/>
      <c r="J47" s="184"/>
      <c r="K47" s="356" t="str">
        <f t="shared" si="0"/>
        <v/>
      </c>
      <c r="L47" s="357"/>
      <c r="M47" s="357"/>
      <c r="N47" s="357"/>
      <c r="O47" s="357"/>
      <c r="P47" s="358"/>
      <c r="Q47" s="188"/>
      <c r="R47" s="189"/>
      <c r="S47" s="188"/>
      <c r="T47" s="189"/>
      <c r="U47" s="190"/>
      <c r="V47" s="190"/>
      <c r="W47" s="180"/>
      <c r="X47" s="181"/>
      <c r="Y47" s="181"/>
      <c r="Z47" s="181"/>
      <c r="AA47" s="182"/>
      <c r="AB47" s="376"/>
      <c r="AC47" s="376"/>
      <c r="AD47" s="376"/>
      <c r="AE47" s="376"/>
      <c r="AF47" s="376"/>
    </row>
    <row r="48" spans="1:33" ht="8.25" customHeight="1">
      <c r="A48" s="27">
        <v>25</v>
      </c>
      <c r="B48" s="235"/>
      <c r="C48" s="236"/>
      <c r="D48" s="236"/>
      <c r="E48" s="236"/>
      <c r="F48" s="237"/>
      <c r="G48" s="239"/>
      <c r="H48" s="240"/>
      <c r="I48" s="183"/>
      <c r="J48" s="184"/>
      <c r="K48" s="356" t="str">
        <f t="shared" si="0"/>
        <v/>
      </c>
      <c r="L48" s="357"/>
      <c r="M48" s="357"/>
      <c r="N48" s="357"/>
      <c r="O48" s="357"/>
      <c r="P48" s="358"/>
      <c r="Q48" s="188"/>
      <c r="R48" s="189"/>
      <c r="S48" s="188"/>
      <c r="T48" s="189"/>
      <c r="U48" s="190"/>
      <c r="V48" s="190"/>
      <c r="W48" s="180"/>
      <c r="X48" s="181"/>
      <c r="Y48" s="181"/>
      <c r="Z48" s="181"/>
      <c r="AA48" s="182"/>
      <c r="AB48" s="386"/>
      <c r="AC48" s="386"/>
      <c r="AD48" s="386"/>
      <c r="AE48" s="386"/>
      <c r="AF48" s="386"/>
    </row>
    <row r="49" spans="1:39" s="12" customFormat="1" ht="26.25" customHeight="1">
      <c r="A49" s="30"/>
      <c r="B49" s="31"/>
      <c r="C49" s="31"/>
      <c r="D49" s="31"/>
      <c r="E49" s="31"/>
      <c r="F49" s="31"/>
      <c r="G49" s="31"/>
      <c r="H49" s="31"/>
      <c r="I49" s="32"/>
      <c r="J49" s="32"/>
      <c r="K49" s="33"/>
      <c r="L49" s="33"/>
      <c r="M49" s="34"/>
      <c r="N49" s="34"/>
      <c r="O49" s="34"/>
      <c r="P49" s="34"/>
      <c r="Q49" s="34"/>
      <c r="R49" s="34"/>
      <c r="S49" s="35"/>
      <c r="T49" s="35"/>
      <c r="U49" s="35"/>
      <c r="V49" s="35"/>
      <c r="W49" s="35"/>
      <c r="X49" s="35"/>
      <c r="Y49" s="35"/>
      <c r="Z49" s="35"/>
      <c r="AA49" s="29"/>
      <c r="AB49" s="29"/>
      <c r="AC49" s="29"/>
      <c r="AD49" s="29"/>
      <c r="AE49" s="29"/>
      <c r="AF49" s="29"/>
      <c r="AG49" s="18"/>
      <c r="AH49" s="93"/>
      <c r="AI49" s="93"/>
      <c r="AJ49" s="93"/>
    </row>
    <row r="50" spans="1:39" ht="26.25" customHeight="1">
      <c r="A50" s="332" t="s">
        <v>157</v>
      </c>
      <c r="B50" s="332"/>
      <c r="C50" s="332"/>
      <c r="D50" s="332"/>
      <c r="E50" s="332"/>
      <c r="F50" s="173"/>
      <c r="G50" s="173"/>
      <c r="H50" s="173"/>
      <c r="I50" s="173"/>
      <c r="J50" s="173"/>
      <c r="K50" s="173"/>
      <c r="L50" s="173"/>
      <c r="M50" s="173"/>
      <c r="N50" s="173"/>
      <c r="O50" s="173"/>
      <c r="P50" s="173"/>
      <c r="Q50" s="173"/>
      <c r="R50" s="173"/>
      <c r="S50" s="173"/>
      <c r="T50" s="173"/>
      <c r="U50" s="173"/>
      <c r="V50" s="173"/>
      <c r="W50" s="173"/>
      <c r="X50" s="173"/>
      <c r="Y50" s="134" t="s">
        <v>159</v>
      </c>
      <c r="Z50" s="173"/>
      <c r="AA50" s="173"/>
      <c r="AB50" s="173"/>
      <c r="AC50" s="173"/>
      <c r="AD50" s="173"/>
      <c r="AE50" s="7"/>
      <c r="AF50" s="7"/>
    </row>
    <row r="51" spans="1:39" ht="26.25" customHeight="1">
      <c r="A51" s="337" t="s">
        <v>158</v>
      </c>
      <c r="B51" s="338"/>
      <c r="C51" s="338"/>
      <c r="D51" s="338"/>
      <c r="E51" s="339"/>
      <c r="F51" s="29"/>
      <c r="G51" s="302" t="s">
        <v>30</v>
      </c>
      <c r="H51" s="303"/>
      <c r="I51" s="303"/>
      <c r="J51" s="29"/>
      <c r="K51" s="329" t="s">
        <v>161</v>
      </c>
      <c r="L51" s="330"/>
      <c r="M51" s="330"/>
      <c r="N51" s="330"/>
      <c r="O51" s="330"/>
      <c r="P51" s="330"/>
      <c r="Q51" s="331"/>
      <c r="R51" s="41"/>
      <c r="S51" s="41"/>
      <c r="T51" s="41"/>
      <c r="U51" s="41"/>
      <c r="V51" s="154" t="s">
        <v>31</v>
      </c>
      <c r="W51" s="154"/>
      <c r="X51" s="154"/>
      <c r="Y51" s="314" t="s">
        <v>16</v>
      </c>
      <c r="Z51" s="337" t="s">
        <v>160</v>
      </c>
      <c r="AA51" s="338"/>
      <c r="AB51" s="338"/>
      <c r="AC51" s="338"/>
      <c r="AD51" s="339"/>
      <c r="AE51" s="7"/>
      <c r="AF51" s="7"/>
      <c r="AG51" s="126" t="s">
        <v>118</v>
      </c>
    </row>
    <row r="52" spans="1:39" ht="26.25" customHeight="1">
      <c r="A52" s="342">
        <f>COUNTIF(W24:AA48,"就職中退(４か月以上・週２０時間以上)")+COUNTIF(W24:AA48,"就職中退（自営）")</f>
        <v>1</v>
      </c>
      <c r="B52" s="341"/>
      <c r="C52" s="341"/>
      <c r="D52" s="341"/>
      <c r="E52" s="24" t="s">
        <v>3</v>
      </c>
      <c r="F52" s="174"/>
      <c r="G52" s="340">
        <f>L56</f>
        <v>15</v>
      </c>
      <c r="H52" s="341" t="e">
        <f>#REF!-C52-E52</f>
        <v>#REF!</v>
      </c>
      <c r="I52" s="24" t="s">
        <v>3</v>
      </c>
      <c r="J52" s="15"/>
      <c r="K52" s="342">
        <f>COUNTIF(W24:AA48,"就職(４か月以上・週２０時間以上)")+COUNTIF(W24:AA48,"就職（自営）")</f>
        <v>7</v>
      </c>
      <c r="L52" s="341"/>
      <c r="M52" s="341"/>
      <c r="N52" s="341"/>
      <c r="O52" s="341"/>
      <c r="P52" s="341"/>
      <c r="Q52" s="24" t="s">
        <v>3</v>
      </c>
      <c r="R52" s="41"/>
      <c r="S52" s="41"/>
      <c r="T52" s="41"/>
      <c r="U52" s="41"/>
      <c r="V52" s="114" t="s">
        <v>139</v>
      </c>
      <c r="W52" s="113"/>
      <c r="X52" s="113"/>
      <c r="Y52" s="314"/>
      <c r="Z52" s="335">
        <f>IF((A52+G52)=0,0,(A52+K52)/(A52+G52-C57)*100)</f>
        <v>53.333333333333336</v>
      </c>
      <c r="AA52" s="336"/>
      <c r="AB52" s="336"/>
      <c r="AC52" s="336"/>
      <c r="AD52" s="26" t="s">
        <v>17</v>
      </c>
      <c r="AE52" s="7"/>
      <c r="AF52" s="7"/>
      <c r="AG52" s="45"/>
    </row>
    <row r="53" spans="1:39" ht="26.25" customHeight="1">
      <c r="A53" s="355"/>
      <c r="B53" s="355"/>
      <c r="C53" s="355"/>
      <c r="D53" s="355"/>
      <c r="E53" s="15"/>
      <c r="F53" s="174"/>
      <c r="G53" s="383"/>
      <c r="H53" s="355"/>
      <c r="I53" s="15"/>
      <c r="J53" s="15"/>
      <c r="K53" s="346">
        <v>8</v>
      </c>
      <c r="L53" s="299"/>
      <c r="M53" s="299"/>
      <c r="N53" s="299"/>
      <c r="O53" s="299"/>
      <c r="P53" s="299"/>
      <c r="Q53" s="24" t="s">
        <v>3</v>
      </c>
      <c r="R53" s="41"/>
      <c r="S53" s="41"/>
      <c r="T53" s="41"/>
      <c r="U53" s="41"/>
      <c r="V53" s="41"/>
      <c r="W53" s="41"/>
      <c r="X53" s="41"/>
      <c r="Y53" s="41"/>
      <c r="Z53" s="347">
        <f>IF(K53=0,"",(A52+K53)/(A52+G52-C57-X57)*100)</f>
        <v>64.285714285714292</v>
      </c>
      <c r="AA53" s="348"/>
      <c r="AB53" s="348"/>
      <c r="AC53" s="348"/>
      <c r="AD53" s="26" t="s">
        <v>17</v>
      </c>
      <c r="AE53" s="41"/>
      <c r="AF53" s="41"/>
    </row>
    <row r="54" spans="1:39" ht="26.25" customHeight="1">
      <c r="A54" s="332" t="s">
        <v>25</v>
      </c>
      <c r="B54" s="332"/>
      <c r="C54" s="332"/>
      <c r="D54" s="332"/>
      <c r="E54" s="153"/>
      <c r="F54" s="29"/>
      <c r="G54" s="121"/>
      <c r="H54" s="122"/>
      <c r="I54" s="120"/>
      <c r="J54" s="29"/>
      <c r="K54" s="159" t="s">
        <v>129</v>
      </c>
      <c r="L54" s="153"/>
      <c r="M54" s="153"/>
      <c r="N54" s="153"/>
      <c r="O54" s="153"/>
      <c r="P54" s="153"/>
      <c r="Q54" s="153"/>
      <c r="R54" s="153"/>
      <c r="S54" s="153"/>
      <c r="T54" s="153"/>
      <c r="U54" s="153"/>
      <c r="V54" s="153"/>
      <c r="W54" s="153"/>
      <c r="X54" s="153"/>
      <c r="Y54" s="153"/>
      <c r="Z54" s="153"/>
      <c r="AA54" s="153"/>
      <c r="AB54" s="153"/>
      <c r="AC54" s="153"/>
      <c r="AD54" s="153"/>
      <c r="AE54" s="7"/>
      <c r="AF54" s="7"/>
    </row>
    <row r="55" spans="1:39" ht="26.25" customHeight="1">
      <c r="A55" s="329" t="s">
        <v>15</v>
      </c>
      <c r="B55" s="330"/>
      <c r="C55" s="331"/>
      <c r="D55" s="295" t="s">
        <v>12</v>
      </c>
      <c r="E55" s="302" t="s">
        <v>140</v>
      </c>
      <c r="F55" s="303"/>
      <c r="G55" s="303"/>
      <c r="H55" s="329" t="s">
        <v>141</v>
      </c>
      <c r="I55" s="330"/>
      <c r="J55" s="331"/>
      <c r="K55" s="295" t="s">
        <v>16</v>
      </c>
      <c r="L55" s="329" t="s">
        <v>18</v>
      </c>
      <c r="M55" s="330"/>
      <c r="N55" s="331"/>
      <c r="O55" s="304" t="s">
        <v>16</v>
      </c>
      <c r="P55" s="329" t="s">
        <v>6</v>
      </c>
      <c r="Q55" s="330"/>
      <c r="R55" s="331"/>
      <c r="S55" s="329" t="s">
        <v>142</v>
      </c>
      <c r="T55" s="330"/>
      <c r="U55" s="331"/>
      <c r="V55" s="337" t="s">
        <v>106</v>
      </c>
      <c r="W55" s="338"/>
      <c r="X55" s="339"/>
      <c r="Y55" s="153"/>
      <c r="Z55" s="329" t="s">
        <v>29</v>
      </c>
      <c r="AA55" s="330"/>
      <c r="AB55" s="330"/>
      <c r="AC55" s="330"/>
      <c r="AD55" s="331"/>
      <c r="AE55" s="7"/>
      <c r="AF55" s="7"/>
      <c r="AG55" s="126" t="s">
        <v>118</v>
      </c>
    </row>
    <row r="56" spans="1:39" ht="26.25" customHeight="1">
      <c r="A56" s="346">
        <f>COUNTA(B24:F48)</f>
        <v>17</v>
      </c>
      <c r="B56" s="299">
        <f>COUNT(K24:L48)</f>
        <v>0</v>
      </c>
      <c r="C56" s="24" t="s">
        <v>3</v>
      </c>
      <c r="D56" s="295"/>
      <c r="E56" s="346">
        <f>COUNTIFS(G24:G48,15)+COUNTIFS(G24:G48,12)</f>
        <v>1</v>
      </c>
      <c r="F56" s="299">
        <f>COUNTIF(L24:M48,10)</f>
        <v>0</v>
      </c>
      <c r="G56" s="24" t="s">
        <v>3</v>
      </c>
      <c r="H56" s="300">
        <f>AE61</f>
        <v>1</v>
      </c>
      <c r="I56" s="301"/>
      <c r="J56" s="24" t="s">
        <v>3</v>
      </c>
      <c r="K56" s="295"/>
      <c r="L56" s="346">
        <f>A56-E56-H56</f>
        <v>15</v>
      </c>
      <c r="M56" s="299" t="e">
        <f>E56-H56-J56</f>
        <v>#VALUE!</v>
      </c>
      <c r="N56" s="24" t="s">
        <v>3</v>
      </c>
      <c r="O56" s="304"/>
      <c r="P56" s="249">
        <f>AE62</f>
        <v>10</v>
      </c>
      <c r="Q56" s="250"/>
      <c r="R56" s="24" t="s">
        <v>3</v>
      </c>
      <c r="S56" s="346">
        <f>COUNTIFS(G24:G48,30)+COUNTIFS(G24:G48,27)</f>
        <v>2</v>
      </c>
      <c r="T56" s="299">
        <f>COUNTIF(Z24:AA48,10)</f>
        <v>0</v>
      </c>
      <c r="U56" s="24" t="s">
        <v>3</v>
      </c>
      <c r="V56" s="346">
        <f>COUNTIF(G24:G48,31)</f>
        <v>2</v>
      </c>
      <c r="W56" s="299">
        <f>COUNTIF(AC24:AD48,10)</f>
        <v>0</v>
      </c>
      <c r="X56" s="24" t="s">
        <v>3</v>
      </c>
      <c r="Y56" s="153"/>
      <c r="Z56" s="374">
        <f>IF((H56+P56)=0,"　",(H56+P56)/(H56+L56-C57-X57)*100)</f>
        <v>78.571428571428569</v>
      </c>
      <c r="AA56" s="375"/>
      <c r="AB56" s="375"/>
      <c r="AC56" s="375"/>
      <c r="AD56" s="26" t="s">
        <v>17</v>
      </c>
      <c r="AE56" s="7"/>
      <c r="AF56" s="7"/>
    </row>
    <row r="57" spans="1:39" ht="24.75" customHeight="1">
      <c r="A57" s="130" t="s">
        <v>133</v>
      </c>
      <c r="B57" s="131"/>
      <c r="C57" s="118">
        <v>1</v>
      </c>
      <c r="D57" s="132" t="s">
        <v>3</v>
      </c>
      <c r="E57" s="41" t="s">
        <v>61</v>
      </c>
      <c r="F57" s="7"/>
      <c r="G57" s="13"/>
      <c r="H57" s="13"/>
      <c r="I57" s="13"/>
      <c r="J57" s="13"/>
      <c r="K57" s="123"/>
      <c r="L57" s="119"/>
      <c r="M57" s="119"/>
      <c r="N57" s="119"/>
      <c r="O57" s="124"/>
      <c r="P57" s="124"/>
      <c r="Q57" s="124"/>
      <c r="R57" s="124"/>
      <c r="S57" s="124"/>
      <c r="T57" s="120"/>
      <c r="U57" s="120"/>
      <c r="V57" s="161" t="s">
        <v>134</v>
      </c>
      <c r="W57" s="162"/>
      <c r="X57" s="140">
        <v>1</v>
      </c>
      <c r="Y57" s="164" t="s">
        <v>132</v>
      </c>
      <c r="Z57" s="139" t="s">
        <v>143</v>
      </c>
      <c r="AA57" s="41"/>
      <c r="AB57" s="41"/>
      <c r="AC57" s="41"/>
      <c r="AD57" s="41"/>
      <c r="AE57" s="41"/>
      <c r="AF57" s="41"/>
    </row>
    <row r="58" spans="1:39" ht="26.25" customHeight="1">
      <c r="A58" s="43" t="s">
        <v>21</v>
      </c>
      <c r="B58" s="41"/>
      <c r="C58" s="41"/>
      <c r="D58" s="41"/>
      <c r="E58" s="41"/>
      <c r="F58" s="41"/>
      <c r="G58" s="41"/>
      <c r="H58" s="41"/>
      <c r="I58" s="41"/>
      <c r="J58" s="41"/>
      <c r="K58" s="120"/>
      <c r="L58" s="120"/>
      <c r="M58" s="122"/>
      <c r="N58" s="125"/>
      <c r="O58" s="120"/>
      <c r="P58" s="120"/>
      <c r="Q58" s="120"/>
      <c r="R58" s="120"/>
      <c r="S58" s="120"/>
      <c r="T58" s="120"/>
      <c r="U58" s="120"/>
      <c r="V58" s="166" t="s">
        <v>61</v>
      </c>
      <c r="W58" s="158"/>
      <c r="X58" s="124"/>
      <c r="Y58" s="41"/>
      <c r="Z58" s="41"/>
      <c r="AA58" s="41"/>
      <c r="AB58" s="41"/>
      <c r="AC58" s="41"/>
      <c r="AD58" s="41"/>
      <c r="AE58" s="41"/>
      <c r="AF58" s="41"/>
    </row>
    <row r="59" spans="1:39" ht="26.25" customHeight="1">
      <c r="A59" s="285"/>
      <c r="B59" s="286"/>
      <c r="C59" s="289" t="s">
        <v>32</v>
      </c>
      <c r="D59" s="352"/>
      <c r="E59" s="289" t="s">
        <v>33</v>
      </c>
      <c r="F59" s="290"/>
      <c r="G59" s="290"/>
      <c r="H59" s="352"/>
      <c r="I59" s="289" t="s">
        <v>54</v>
      </c>
      <c r="J59" s="290"/>
      <c r="K59" s="290"/>
      <c r="L59" s="352"/>
      <c r="M59" s="289" t="s">
        <v>55</v>
      </c>
      <c r="N59" s="290"/>
      <c r="O59" s="290"/>
      <c r="P59" s="352"/>
      <c r="Q59" s="279" t="s">
        <v>56</v>
      </c>
      <c r="R59" s="324"/>
      <c r="S59" s="324"/>
      <c r="T59" s="280"/>
      <c r="U59" s="279" t="s">
        <v>35</v>
      </c>
      <c r="V59" s="324"/>
      <c r="W59" s="324"/>
      <c r="X59" s="280"/>
      <c r="Y59" s="321" t="s">
        <v>144</v>
      </c>
      <c r="Z59" s="280"/>
      <c r="AA59" s="279" t="s">
        <v>137</v>
      </c>
      <c r="AB59" s="280"/>
      <c r="AC59" s="279" t="s">
        <v>7</v>
      </c>
      <c r="AD59" s="280"/>
      <c r="AE59" s="279" t="s">
        <v>20</v>
      </c>
      <c r="AF59" s="280"/>
    </row>
    <row r="60" spans="1:39" s="42" customFormat="1" ht="26.25" customHeight="1">
      <c r="A60" s="287"/>
      <c r="B60" s="288"/>
      <c r="C60" s="353"/>
      <c r="D60" s="354"/>
      <c r="E60" s="294"/>
      <c r="F60" s="373"/>
      <c r="G60" s="372" t="s">
        <v>34</v>
      </c>
      <c r="H60" s="292"/>
      <c r="I60" s="294"/>
      <c r="J60" s="373"/>
      <c r="K60" s="372" t="s">
        <v>34</v>
      </c>
      <c r="L60" s="292"/>
      <c r="M60" s="294"/>
      <c r="N60" s="373"/>
      <c r="O60" s="372" t="s">
        <v>34</v>
      </c>
      <c r="P60" s="292"/>
      <c r="Q60" s="294"/>
      <c r="R60" s="373"/>
      <c r="S60" s="372" t="s">
        <v>34</v>
      </c>
      <c r="T60" s="292"/>
      <c r="U60" s="294"/>
      <c r="V60" s="373"/>
      <c r="W60" s="291" t="s">
        <v>34</v>
      </c>
      <c r="X60" s="292"/>
      <c r="Y60" s="281"/>
      <c r="Z60" s="282"/>
      <c r="AA60" s="281"/>
      <c r="AB60" s="282"/>
      <c r="AC60" s="281"/>
      <c r="AD60" s="282"/>
      <c r="AE60" s="281"/>
      <c r="AF60" s="282"/>
      <c r="AG60" s="18"/>
      <c r="AH60" s="95"/>
      <c r="AI60" s="95"/>
      <c r="AJ60" s="370"/>
      <c r="AK60" s="53"/>
      <c r="AL60" s="276"/>
      <c r="AM60" s="276"/>
    </row>
    <row r="61" spans="1:39" s="28" customFormat="1" ht="26.25" customHeight="1">
      <c r="A61" s="277" t="s">
        <v>8</v>
      </c>
      <c r="B61" s="278"/>
      <c r="C61" s="85">
        <f>COUNTIF($G$24:$G$48,1)</f>
        <v>1</v>
      </c>
      <c r="D61" s="37" t="s">
        <v>3</v>
      </c>
      <c r="E61" s="86">
        <f>COUNTIF($G$24:$G$48,2)</f>
        <v>0</v>
      </c>
      <c r="F61" s="37" t="s">
        <v>3</v>
      </c>
      <c r="G61" s="86">
        <f>COUNTIF($G$24:$G$48,3)</f>
        <v>0</v>
      </c>
      <c r="H61" s="37" t="s">
        <v>19</v>
      </c>
      <c r="I61" s="86">
        <f>COUNTIF($G$24:$G$48,4)</f>
        <v>0</v>
      </c>
      <c r="J61" s="37" t="s">
        <v>3</v>
      </c>
      <c r="K61" s="86">
        <f>COUNTIF($G$24:$G$48,5)</f>
        <v>0</v>
      </c>
      <c r="L61" s="37" t="s">
        <v>3</v>
      </c>
      <c r="M61" s="86">
        <f>COUNTIF($G$24:$G$48,6)</f>
        <v>0</v>
      </c>
      <c r="N61" s="37" t="s">
        <v>3</v>
      </c>
      <c r="O61" s="86">
        <f>COUNTIF($G$24:$G$48,7)</f>
        <v>0</v>
      </c>
      <c r="P61" s="37" t="s">
        <v>3</v>
      </c>
      <c r="Q61" s="86">
        <f>COUNTIF($G$24:$G$48,8)</f>
        <v>0</v>
      </c>
      <c r="R61" s="37" t="s">
        <v>3</v>
      </c>
      <c r="S61" s="86">
        <f>COUNTIF($G$24:$G$48,9)</f>
        <v>0</v>
      </c>
      <c r="T61" s="37" t="s">
        <v>3</v>
      </c>
      <c r="U61" s="86">
        <f>COUNTIF($G$24:$H$48,10)</f>
        <v>0</v>
      </c>
      <c r="V61" s="37" t="s">
        <v>3</v>
      </c>
      <c r="W61" s="85">
        <f>COUNTIF($G$24:$H$48,11)</f>
        <v>0</v>
      </c>
      <c r="X61" s="37" t="s">
        <v>3</v>
      </c>
      <c r="Y61" s="149">
        <f>COUNTIF($G$24:$H$48,12)</f>
        <v>0</v>
      </c>
      <c r="Z61" s="37" t="s">
        <v>3</v>
      </c>
      <c r="AA61" s="86">
        <f>COUNTIF($G$24:$H$48,13)</f>
        <v>0</v>
      </c>
      <c r="AB61" s="37" t="s">
        <v>3</v>
      </c>
      <c r="AC61" s="86">
        <f>COUNTIF($G$24:$G$48,14)</f>
        <v>0</v>
      </c>
      <c r="AD61" s="37" t="s">
        <v>3</v>
      </c>
      <c r="AE61" s="87">
        <f>C61+E61+G61+I61+K61+M61+O61+Q61+S61+U61+W61+AA61+AC61</f>
        <v>1</v>
      </c>
      <c r="AF61" s="55" t="s">
        <v>3</v>
      </c>
      <c r="AG61" s="18"/>
      <c r="AH61" s="97"/>
      <c r="AI61" s="95"/>
      <c r="AJ61" s="371"/>
      <c r="AK61" s="50"/>
      <c r="AL61" s="276"/>
      <c r="AM61" s="276"/>
    </row>
    <row r="62" spans="1:39" ht="26.25" customHeight="1">
      <c r="A62" s="277" t="s">
        <v>9</v>
      </c>
      <c r="B62" s="278"/>
      <c r="C62" s="89">
        <f>COUNTIF($G$24:$G$48,16)</f>
        <v>3</v>
      </c>
      <c r="D62" s="37" t="s">
        <v>3</v>
      </c>
      <c r="E62" s="86">
        <f>COUNTIF($G$24:$G$48,17)</f>
        <v>1</v>
      </c>
      <c r="F62" s="37" t="s">
        <v>3</v>
      </c>
      <c r="G62" s="86">
        <f>COUNTIF($G$24:$G$48,18)</f>
        <v>0</v>
      </c>
      <c r="H62" s="37" t="s">
        <v>3</v>
      </c>
      <c r="I62" s="86">
        <f>COUNTIF($G$24:$G$48,19)</f>
        <v>3</v>
      </c>
      <c r="J62" s="37" t="s">
        <v>3</v>
      </c>
      <c r="K62" s="86">
        <f>COUNTIF($G$24:$G$48,20)</f>
        <v>1</v>
      </c>
      <c r="L62" s="37" t="s">
        <v>3</v>
      </c>
      <c r="M62" s="86">
        <f>COUNTIF($G$24:$G$48,21)</f>
        <v>0</v>
      </c>
      <c r="N62" s="37" t="s">
        <v>3</v>
      </c>
      <c r="O62" s="86">
        <f>COUNTIF($G$24:$G$48,22)</f>
        <v>0</v>
      </c>
      <c r="P62" s="37" t="s">
        <v>3</v>
      </c>
      <c r="Q62" s="86">
        <f>COUNTIF($G$24:$G$48,23)</f>
        <v>1</v>
      </c>
      <c r="R62" s="37" t="s">
        <v>3</v>
      </c>
      <c r="S62" s="86">
        <f>COUNTIF($G$24:$G$48,24)</f>
        <v>0</v>
      </c>
      <c r="T62" s="37" t="s">
        <v>3</v>
      </c>
      <c r="U62" s="86">
        <f>COUNTIF($G$24:$H$48,25)</f>
        <v>0</v>
      </c>
      <c r="V62" s="37" t="s">
        <v>3</v>
      </c>
      <c r="W62" s="85">
        <f>COUNTIF($G$24:$H$48,26)</f>
        <v>0</v>
      </c>
      <c r="X62" s="37" t="s">
        <v>3</v>
      </c>
      <c r="Y62" s="149">
        <f>COUNTIF($G$24:$H$48,27)</f>
        <v>0</v>
      </c>
      <c r="Z62" s="37" t="s">
        <v>3</v>
      </c>
      <c r="AA62" s="86">
        <f>COUNTIF($G$24:$H$48,28)</f>
        <v>0</v>
      </c>
      <c r="AB62" s="37" t="s">
        <v>3</v>
      </c>
      <c r="AC62" s="86">
        <f>COUNTIF($G$24:$G$48,29)</f>
        <v>1</v>
      </c>
      <c r="AD62" s="37" t="s">
        <v>3</v>
      </c>
      <c r="AE62" s="87">
        <f>C62+E62+G62+I62+K62+M62+O62+Q62+S62+U62+W62+AA62+AC62</f>
        <v>10</v>
      </c>
      <c r="AF62" s="55" t="s">
        <v>3</v>
      </c>
      <c r="AH62" s="99"/>
      <c r="AI62" s="95"/>
      <c r="AJ62" s="100"/>
      <c r="AK62" s="48"/>
      <c r="AL62" s="51"/>
      <c r="AM62" s="51"/>
    </row>
    <row r="63" spans="1:39" ht="26.25" customHeight="1">
      <c r="A63" s="41"/>
      <c r="B63" s="150" t="s">
        <v>113</v>
      </c>
      <c r="C63" s="150"/>
      <c r="D63" s="150"/>
      <c r="E63" s="150"/>
      <c r="F63" s="150"/>
      <c r="G63" s="150"/>
      <c r="H63" s="150"/>
      <c r="I63" s="150"/>
      <c r="J63" s="150"/>
      <c r="K63" s="150"/>
      <c r="L63" s="150"/>
      <c r="M63" s="150"/>
      <c r="N63" s="41"/>
      <c r="O63" s="41"/>
      <c r="P63" s="41"/>
      <c r="Q63" s="41"/>
      <c r="R63" s="41"/>
      <c r="S63" s="41"/>
      <c r="T63" s="41"/>
      <c r="U63" s="41"/>
      <c r="V63" s="41"/>
      <c r="W63" s="41"/>
      <c r="X63" s="41"/>
      <c r="Y63" s="41"/>
      <c r="Z63" s="41"/>
      <c r="AA63" s="152"/>
      <c r="AB63" s="49"/>
      <c r="AC63" s="41"/>
      <c r="AD63" s="41"/>
      <c r="AE63" s="49"/>
      <c r="AF63" s="49"/>
      <c r="AG63" s="94"/>
    </row>
    <row r="64" spans="1:39" ht="26.25" customHeight="1">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6"/>
      <c r="AB64" s="46"/>
      <c r="AC64" s="56"/>
      <c r="AD64" s="306" t="s">
        <v>39</v>
      </c>
      <c r="AE64" s="307"/>
      <c r="AF64" s="308"/>
      <c r="AG64" s="96"/>
    </row>
    <row r="65" spans="1:36" ht="26.25" customHeight="1">
      <c r="A65" s="7" t="s">
        <v>23</v>
      </c>
      <c r="B65" s="7"/>
      <c r="C65" s="7"/>
      <c r="D65" s="7"/>
      <c r="E65" s="7"/>
      <c r="F65" s="7"/>
      <c r="G65" s="7"/>
      <c r="H65" s="7"/>
      <c r="I65" s="7"/>
      <c r="J65" s="7"/>
      <c r="K65" s="7"/>
      <c r="L65" s="7"/>
      <c r="M65" s="7"/>
      <c r="N65" s="7"/>
      <c r="O65" s="7"/>
      <c r="P65" s="7"/>
      <c r="Q65" s="7"/>
      <c r="R65" s="7"/>
      <c r="S65" s="7"/>
      <c r="T65" s="7"/>
      <c r="U65" s="7"/>
      <c r="V65" s="7"/>
      <c r="W65" s="7"/>
      <c r="X65" s="7"/>
      <c r="Y65" s="7"/>
      <c r="Z65" s="7"/>
      <c r="AA65" s="170"/>
      <c r="AB65" s="170"/>
      <c r="AC65" s="56"/>
      <c r="AD65" s="309"/>
      <c r="AE65" s="310"/>
      <c r="AF65" s="311"/>
      <c r="AG65" s="98"/>
    </row>
    <row r="66" spans="1:36" s="7" customFormat="1" ht="26.25" customHeight="1">
      <c r="A66" s="7">
        <v>1</v>
      </c>
      <c r="B66" s="38"/>
      <c r="C66" s="7" t="s">
        <v>114</v>
      </c>
      <c r="R66" s="322" t="s">
        <v>150</v>
      </c>
      <c r="S66" s="322"/>
      <c r="T66" s="322"/>
      <c r="U66" s="322"/>
      <c r="V66" s="322"/>
      <c r="W66" s="322"/>
      <c r="X66" s="322"/>
      <c r="Y66" s="322"/>
      <c r="Z66" s="312" t="s">
        <v>58</v>
      </c>
      <c r="AA66" s="313">
        <f>COUNTIFS(Q24:R48,"○")-COUNTIFS(G24:H48,15,Q24:R48,"○")</f>
        <v>12</v>
      </c>
      <c r="AB66" s="313"/>
      <c r="AC66" s="314" t="s">
        <v>57</v>
      </c>
      <c r="AD66" s="315">
        <f>ROUND(AA66/AA67*100,1)</f>
        <v>85.7</v>
      </c>
      <c r="AE66" s="316"/>
      <c r="AF66" s="317"/>
      <c r="AG66" s="126" t="s">
        <v>118</v>
      </c>
      <c r="AH66" s="18"/>
      <c r="AI66" s="18"/>
      <c r="AJ66" s="18"/>
    </row>
    <row r="67" spans="1:36" s="7" customFormat="1" ht="26.25" customHeight="1">
      <c r="B67" s="75" t="s">
        <v>107</v>
      </c>
      <c r="R67" s="323" t="s">
        <v>151</v>
      </c>
      <c r="S67" s="323"/>
      <c r="T67" s="323"/>
      <c r="U67" s="323"/>
      <c r="V67" s="323"/>
      <c r="W67" s="323"/>
      <c r="X67" s="323"/>
      <c r="Y67" s="323"/>
      <c r="Z67" s="312"/>
      <c r="AA67" s="325">
        <f>H56+COUNTIFS(G24:G48,12)+L56-C57-X57</f>
        <v>14</v>
      </c>
      <c r="AB67" s="304"/>
      <c r="AC67" s="314"/>
      <c r="AD67" s="318"/>
      <c r="AE67" s="319"/>
      <c r="AF67" s="320"/>
      <c r="AG67" s="18"/>
      <c r="AH67" s="18"/>
      <c r="AI67" s="18"/>
      <c r="AJ67" s="18"/>
    </row>
    <row r="68" spans="1:36" s="7" customFormat="1" ht="26.25" customHeight="1">
      <c r="A68" s="7">
        <v>2</v>
      </c>
      <c r="B68" s="13" t="s">
        <v>122</v>
      </c>
      <c r="AG68" s="18"/>
      <c r="AH68" s="18"/>
      <c r="AI68" s="18"/>
      <c r="AJ68" s="18"/>
    </row>
    <row r="69" spans="1:36" s="7" customFormat="1" ht="26.25" customHeight="1">
      <c r="A69" s="7">
        <v>3</v>
      </c>
      <c r="B69" s="7" t="s">
        <v>123</v>
      </c>
      <c r="C69" s="41"/>
      <c r="D69" s="41"/>
      <c r="E69" s="41"/>
      <c r="F69" s="41"/>
      <c r="G69" s="41"/>
      <c r="H69" s="41"/>
      <c r="I69" s="41"/>
      <c r="J69" s="41"/>
      <c r="K69" s="41"/>
      <c r="L69" s="41"/>
      <c r="M69" s="41"/>
      <c r="N69" s="41"/>
      <c r="O69" s="41"/>
      <c r="P69" s="41"/>
      <c r="Q69" s="41"/>
      <c r="R69"/>
      <c r="S69"/>
      <c r="T69"/>
      <c r="U69"/>
      <c r="V69"/>
      <c r="W69"/>
      <c r="X69"/>
      <c r="Y69"/>
      <c r="Z69"/>
      <c r="AA69"/>
      <c r="AB69"/>
      <c r="AC69"/>
      <c r="AD69"/>
      <c r="AG69" s="18"/>
      <c r="AH69" s="18"/>
      <c r="AI69" s="18"/>
      <c r="AJ69" s="18"/>
    </row>
    <row r="70" spans="1:36" ht="26.25" customHeight="1">
      <c r="A70" s="7">
        <v>4</v>
      </c>
      <c r="B70" s="13" t="s">
        <v>124</v>
      </c>
      <c r="C70" s="41"/>
      <c r="D70" s="41"/>
      <c r="E70" s="41"/>
      <c r="F70" s="41"/>
      <c r="G70" s="41"/>
      <c r="H70" s="41"/>
      <c r="I70" s="41"/>
      <c r="J70" s="41"/>
      <c r="K70" s="41"/>
      <c r="L70" s="41"/>
      <c r="M70" s="41"/>
      <c r="N70" s="41"/>
      <c r="O70" s="41"/>
      <c r="P70" s="41"/>
      <c r="Q70" s="41"/>
    </row>
    <row r="71" spans="1:36" ht="26.25" customHeight="1">
      <c r="A71" s="7">
        <v>5</v>
      </c>
      <c r="B71" s="41" t="s">
        <v>109</v>
      </c>
      <c r="C71" s="41"/>
      <c r="D71" s="41"/>
      <c r="E71" s="41"/>
      <c r="F71" s="41"/>
      <c r="G71" s="41"/>
      <c r="H71" s="41"/>
      <c r="I71" s="41"/>
      <c r="J71" s="41"/>
      <c r="K71" s="41"/>
      <c r="L71" s="41"/>
      <c r="M71" s="41"/>
      <c r="N71" s="41"/>
      <c r="O71" s="41"/>
      <c r="P71" s="41"/>
      <c r="Q71" s="41"/>
    </row>
    <row r="72" spans="1:36" ht="26.25" customHeight="1">
      <c r="A72" s="7"/>
      <c r="B72" s="115" t="s">
        <v>111</v>
      </c>
      <c r="C72" s="41"/>
      <c r="D72" s="41"/>
      <c r="E72" s="41"/>
      <c r="F72" s="41"/>
      <c r="G72" s="41"/>
      <c r="H72" s="41"/>
      <c r="I72" s="41"/>
      <c r="J72" s="41"/>
      <c r="K72" s="41"/>
      <c r="L72" s="41"/>
      <c r="M72" s="41"/>
      <c r="N72" s="41"/>
      <c r="O72" s="41"/>
      <c r="P72" s="41"/>
      <c r="Q72" s="41"/>
      <c r="AG72" s="112"/>
    </row>
    <row r="73" spans="1:36" s="111" customFormat="1" ht="26.25" customHeight="1">
      <c r="A73" s="75">
        <v>6</v>
      </c>
      <c r="B73" s="75" t="s">
        <v>145</v>
      </c>
      <c r="C73" s="41"/>
      <c r="D73" s="41"/>
      <c r="E73" s="41"/>
      <c r="F73" s="41"/>
      <c r="G73" s="41"/>
      <c r="H73" s="41"/>
      <c r="I73" s="41"/>
      <c r="J73" s="41"/>
      <c r="K73" s="41"/>
      <c r="L73" s="41"/>
      <c r="M73" s="41"/>
      <c r="N73" s="41"/>
      <c r="O73" s="40"/>
      <c r="P73" s="40"/>
      <c r="Q73" s="40"/>
      <c r="R73" s="40"/>
      <c r="S73" s="40"/>
      <c r="T73" s="40"/>
      <c r="U73" s="40"/>
      <c r="V73" s="40"/>
      <c r="W73" s="40"/>
      <c r="X73" s="40"/>
      <c r="Y73" s="40"/>
      <c r="Z73" s="40"/>
      <c r="AA73" s="40"/>
      <c r="AB73" s="40"/>
      <c r="AG73" s="112"/>
      <c r="AH73" s="112"/>
      <c r="AI73" s="112"/>
      <c r="AJ73" s="112"/>
    </row>
    <row r="74" spans="1:36" s="111" customFormat="1" ht="26.25" customHeight="1">
      <c r="B74" s="115" t="s">
        <v>115</v>
      </c>
      <c r="AG74" s="18"/>
      <c r="AH74" s="112"/>
      <c r="AI74" s="112"/>
      <c r="AJ74" s="112"/>
    </row>
    <row r="75" spans="1:36" s="41" customFormat="1" ht="26.25" customHeight="1">
      <c r="A75" s="75"/>
      <c r="AG75" s="18"/>
      <c r="AH75" s="18"/>
      <c r="AI75" s="18"/>
      <c r="AJ75" s="18"/>
    </row>
    <row r="77" spans="1:36" ht="26.25" customHeight="1">
      <c r="A77" s="7"/>
      <c r="B77" s="92"/>
    </row>
    <row r="78" spans="1:36" ht="26.25" customHeight="1">
      <c r="A78" s="7"/>
      <c r="B78" s="92"/>
    </row>
    <row r="79" spans="1:36" ht="26.25" customHeight="1">
      <c r="A79" s="7"/>
      <c r="B79" s="92"/>
    </row>
  </sheetData>
  <dataConsolidate/>
  <mergeCells count="320">
    <mergeCell ref="A53:D53"/>
    <mergeCell ref="G53:H53"/>
    <mergeCell ref="K53:P53"/>
    <mergeCell ref="Z53:AC53"/>
    <mergeCell ref="D20:I20"/>
    <mergeCell ref="D6:I6"/>
    <mergeCell ref="D7:I7"/>
    <mergeCell ref="D8:I8"/>
    <mergeCell ref="D10:I10"/>
    <mergeCell ref="D12:I12"/>
    <mergeCell ref="D13:I13"/>
    <mergeCell ref="D19:I19"/>
    <mergeCell ref="Q20:W20"/>
    <mergeCell ref="A21:A23"/>
    <mergeCell ref="B21:F23"/>
    <mergeCell ref="G21:H23"/>
    <mergeCell ref="I21:J23"/>
    <mergeCell ref="K21:P23"/>
    <mergeCell ref="Q21:R23"/>
    <mergeCell ref="S21:T23"/>
    <mergeCell ref="U21:V23"/>
    <mergeCell ref="W21:AA23"/>
    <mergeCell ref="AB21:AF23"/>
    <mergeCell ref="B24:F24"/>
    <mergeCell ref="AA1:AF1"/>
    <mergeCell ref="AA2:AF2"/>
    <mergeCell ref="AA3:AF3"/>
    <mergeCell ref="D4:I4"/>
    <mergeCell ref="P4:AF4"/>
    <mergeCell ref="D5:I5"/>
    <mergeCell ref="D14:I14"/>
    <mergeCell ref="D15:I15"/>
    <mergeCell ref="D17:I17"/>
    <mergeCell ref="G24:H24"/>
    <mergeCell ref="I24:J24"/>
    <mergeCell ref="K24:P24"/>
    <mergeCell ref="Q24:R24"/>
    <mergeCell ref="S24:T24"/>
    <mergeCell ref="U24:V24"/>
    <mergeCell ref="W24:AA24"/>
    <mergeCell ref="AB24:AF24"/>
    <mergeCell ref="B25:F25"/>
    <mergeCell ref="G25:H25"/>
    <mergeCell ref="I25:J25"/>
    <mergeCell ref="K25:P25"/>
    <mergeCell ref="Q25:R25"/>
    <mergeCell ref="S25:T25"/>
    <mergeCell ref="U25:V25"/>
    <mergeCell ref="W25:AA25"/>
    <mergeCell ref="AB25:AF25"/>
    <mergeCell ref="B26:F26"/>
    <mergeCell ref="G26:H26"/>
    <mergeCell ref="I26:J26"/>
    <mergeCell ref="K26:P26"/>
    <mergeCell ref="Q26:R26"/>
    <mergeCell ref="S26:T26"/>
    <mergeCell ref="U26:V26"/>
    <mergeCell ref="W26:AA26"/>
    <mergeCell ref="AB26:AF26"/>
    <mergeCell ref="B27:F27"/>
    <mergeCell ref="G27:H27"/>
    <mergeCell ref="I27:J27"/>
    <mergeCell ref="K27:P27"/>
    <mergeCell ref="Q27:R27"/>
    <mergeCell ref="S27:T27"/>
    <mergeCell ref="U27:V27"/>
    <mergeCell ref="W27:AA27"/>
    <mergeCell ref="AB27:AF27"/>
    <mergeCell ref="B28:F28"/>
    <mergeCell ref="G28:H28"/>
    <mergeCell ref="I28:J28"/>
    <mergeCell ref="K28:P28"/>
    <mergeCell ref="Q28:R28"/>
    <mergeCell ref="S28:T28"/>
    <mergeCell ref="U28:V28"/>
    <mergeCell ref="W28:AA28"/>
    <mergeCell ref="AB28:AF28"/>
    <mergeCell ref="U29:V29"/>
    <mergeCell ref="W29:AA29"/>
    <mergeCell ref="AB29:AF29"/>
    <mergeCell ref="B30:F30"/>
    <mergeCell ref="G30:H30"/>
    <mergeCell ref="I30:J30"/>
    <mergeCell ref="K30:P30"/>
    <mergeCell ref="Q30:R30"/>
    <mergeCell ref="S30:T30"/>
    <mergeCell ref="U30:V30"/>
    <mergeCell ref="B29:F29"/>
    <mergeCell ref="G29:H29"/>
    <mergeCell ref="I29:J29"/>
    <mergeCell ref="K29:P29"/>
    <mergeCell ref="Q29:R29"/>
    <mergeCell ref="S29:T29"/>
    <mergeCell ref="W30:AA30"/>
    <mergeCell ref="AB30:AF30"/>
    <mergeCell ref="B31:F31"/>
    <mergeCell ref="G31:H31"/>
    <mergeCell ref="I31:J31"/>
    <mergeCell ref="K31:P31"/>
    <mergeCell ref="Q31:R31"/>
    <mergeCell ref="S31:T31"/>
    <mergeCell ref="U31:V31"/>
    <mergeCell ref="W31:AA31"/>
    <mergeCell ref="AB31:AF31"/>
    <mergeCell ref="B32:F32"/>
    <mergeCell ref="G32:H32"/>
    <mergeCell ref="I32:J32"/>
    <mergeCell ref="K32:P32"/>
    <mergeCell ref="Q32:R32"/>
    <mergeCell ref="S32:T32"/>
    <mergeCell ref="U32:V32"/>
    <mergeCell ref="W32:AA32"/>
    <mergeCell ref="AB32:AF32"/>
    <mergeCell ref="U33:V33"/>
    <mergeCell ref="W33:AA33"/>
    <mergeCell ref="AB33:AF33"/>
    <mergeCell ref="B34:F34"/>
    <mergeCell ref="G34:H34"/>
    <mergeCell ref="I34:J34"/>
    <mergeCell ref="K34:P34"/>
    <mergeCell ref="Q34:R34"/>
    <mergeCell ref="S34:T34"/>
    <mergeCell ref="U34:V34"/>
    <mergeCell ref="B33:F33"/>
    <mergeCell ref="G33:H33"/>
    <mergeCell ref="I33:J33"/>
    <mergeCell ref="K33:P33"/>
    <mergeCell ref="Q33:R33"/>
    <mergeCell ref="S33:T33"/>
    <mergeCell ref="W34:AA34"/>
    <mergeCell ref="AB34:AF34"/>
    <mergeCell ref="B35:F35"/>
    <mergeCell ref="G35:H35"/>
    <mergeCell ref="I35:J35"/>
    <mergeCell ref="K35:P35"/>
    <mergeCell ref="Q35:R35"/>
    <mergeCell ref="S35:T35"/>
    <mergeCell ref="U35:V35"/>
    <mergeCell ref="W35:AA35"/>
    <mergeCell ref="AB35:AF35"/>
    <mergeCell ref="B36:F36"/>
    <mergeCell ref="G36:H36"/>
    <mergeCell ref="I36:J36"/>
    <mergeCell ref="K36:P36"/>
    <mergeCell ref="Q36:R36"/>
    <mergeCell ref="S36:T36"/>
    <mergeCell ref="U36:V36"/>
    <mergeCell ref="W36:AA36"/>
    <mergeCell ref="AB36:AF36"/>
    <mergeCell ref="U37:V37"/>
    <mergeCell ref="W37:AA37"/>
    <mergeCell ref="AB37:AF37"/>
    <mergeCell ref="B38:F38"/>
    <mergeCell ref="G38:H38"/>
    <mergeCell ref="I38:J38"/>
    <mergeCell ref="K38:P38"/>
    <mergeCell ref="Q38:R38"/>
    <mergeCell ref="S38:T38"/>
    <mergeCell ref="U38:V38"/>
    <mergeCell ref="B37:F37"/>
    <mergeCell ref="G37:H37"/>
    <mergeCell ref="I37:J37"/>
    <mergeCell ref="K37:P37"/>
    <mergeCell ref="Q37:R37"/>
    <mergeCell ref="S37:T37"/>
    <mergeCell ref="W38:AA38"/>
    <mergeCell ref="AB38:AF38"/>
    <mergeCell ref="B39:F39"/>
    <mergeCell ref="G39:H39"/>
    <mergeCell ref="I39:J39"/>
    <mergeCell ref="K39:P39"/>
    <mergeCell ref="Q39:R39"/>
    <mergeCell ref="S39:T39"/>
    <mergeCell ref="U39:V39"/>
    <mergeCell ref="W39:AA39"/>
    <mergeCell ref="AB39:AF39"/>
    <mergeCell ref="B40:F40"/>
    <mergeCell ref="G40:H40"/>
    <mergeCell ref="I40:J40"/>
    <mergeCell ref="K40:P40"/>
    <mergeCell ref="Q40:R40"/>
    <mergeCell ref="S40:T40"/>
    <mergeCell ref="U40:V40"/>
    <mergeCell ref="W40:AA40"/>
    <mergeCell ref="AB40:AF40"/>
    <mergeCell ref="U41:V41"/>
    <mergeCell ref="W41:AA41"/>
    <mergeCell ref="AB41:AF41"/>
    <mergeCell ref="B42:F42"/>
    <mergeCell ref="G42:H42"/>
    <mergeCell ref="I42:J42"/>
    <mergeCell ref="K42:P42"/>
    <mergeCell ref="Q42:R42"/>
    <mergeCell ref="S42:T42"/>
    <mergeCell ref="U42:V42"/>
    <mergeCell ref="B41:F41"/>
    <mergeCell ref="G41:H41"/>
    <mergeCell ref="I41:J41"/>
    <mergeCell ref="K41:P41"/>
    <mergeCell ref="Q41:R41"/>
    <mergeCell ref="S41:T41"/>
    <mergeCell ref="W42:AA42"/>
    <mergeCell ref="AB42:AF42"/>
    <mergeCell ref="B43:F43"/>
    <mergeCell ref="G43:H43"/>
    <mergeCell ref="I43:J43"/>
    <mergeCell ref="K43:P43"/>
    <mergeCell ref="Q43:R43"/>
    <mergeCell ref="S43:T43"/>
    <mergeCell ref="U43:V43"/>
    <mergeCell ref="W43:AA43"/>
    <mergeCell ref="AB43:AF43"/>
    <mergeCell ref="B44:F44"/>
    <mergeCell ref="G44:H44"/>
    <mergeCell ref="I44:J44"/>
    <mergeCell ref="K44:P44"/>
    <mergeCell ref="Q44:R44"/>
    <mergeCell ref="S44:T44"/>
    <mergeCell ref="U44:V44"/>
    <mergeCell ref="W44:AA44"/>
    <mergeCell ref="AB44:AF44"/>
    <mergeCell ref="U45:V45"/>
    <mergeCell ref="W45:AA45"/>
    <mergeCell ref="AB45:AF45"/>
    <mergeCell ref="B46:F46"/>
    <mergeCell ref="G46:H46"/>
    <mergeCell ref="I46:J46"/>
    <mergeCell ref="K46:P46"/>
    <mergeCell ref="Q46:R46"/>
    <mergeCell ref="S46:T46"/>
    <mergeCell ref="U46:V46"/>
    <mergeCell ref="B45:F45"/>
    <mergeCell ref="G45:H45"/>
    <mergeCell ref="I45:J45"/>
    <mergeCell ref="K45:P45"/>
    <mergeCell ref="Q45:R45"/>
    <mergeCell ref="S45:T45"/>
    <mergeCell ref="W46:AA46"/>
    <mergeCell ref="AB46:AF46"/>
    <mergeCell ref="B47:F47"/>
    <mergeCell ref="G47:H47"/>
    <mergeCell ref="I47:J47"/>
    <mergeCell ref="K47:P47"/>
    <mergeCell ref="Q47:R47"/>
    <mergeCell ref="S47:T47"/>
    <mergeCell ref="U47:V47"/>
    <mergeCell ref="W47:AA47"/>
    <mergeCell ref="AB47:AF47"/>
    <mergeCell ref="B48:F48"/>
    <mergeCell ref="G48:H48"/>
    <mergeCell ref="I48:J48"/>
    <mergeCell ref="K48:P48"/>
    <mergeCell ref="Q48:R48"/>
    <mergeCell ref="S48:T48"/>
    <mergeCell ref="U48:V48"/>
    <mergeCell ref="W48:AA48"/>
    <mergeCell ref="AB48:AF48"/>
    <mergeCell ref="A50:E50"/>
    <mergeCell ref="A51:E51"/>
    <mergeCell ref="G51:I51"/>
    <mergeCell ref="K51:Q51"/>
    <mergeCell ref="Y51:Y52"/>
    <mergeCell ref="Z51:AD51"/>
    <mergeCell ref="A52:D52"/>
    <mergeCell ref="G52:H52"/>
    <mergeCell ref="K52:P52"/>
    <mergeCell ref="Z52:AC52"/>
    <mergeCell ref="A54:D54"/>
    <mergeCell ref="A55:C55"/>
    <mergeCell ref="D55:D56"/>
    <mergeCell ref="E55:G55"/>
    <mergeCell ref="H55:J55"/>
    <mergeCell ref="K55:K56"/>
    <mergeCell ref="A56:B56"/>
    <mergeCell ref="E56:F56"/>
    <mergeCell ref="H56:I56"/>
    <mergeCell ref="L55:N55"/>
    <mergeCell ref="O55:O56"/>
    <mergeCell ref="P55:R55"/>
    <mergeCell ref="S55:U55"/>
    <mergeCell ref="V55:X55"/>
    <mergeCell ref="Z55:AD55"/>
    <mergeCell ref="L56:M56"/>
    <mergeCell ref="P56:Q56"/>
    <mergeCell ref="S56:T56"/>
    <mergeCell ref="V56:W56"/>
    <mergeCell ref="Z56:AC56"/>
    <mergeCell ref="AJ60:AJ61"/>
    <mergeCell ref="AL60:AM61"/>
    <mergeCell ref="A61:B61"/>
    <mergeCell ref="A62:B62"/>
    <mergeCell ref="AC59:AD60"/>
    <mergeCell ref="AE59:AF60"/>
    <mergeCell ref="E60:F60"/>
    <mergeCell ref="G60:H60"/>
    <mergeCell ref="I60:J60"/>
    <mergeCell ref="K60:L60"/>
    <mergeCell ref="M60:N60"/>
    <mergeCell ref="O60:P60"/>
    <mergeCell ref="Q60:R60"/>
    <mergeCell ref="S60:T60"/>
    <mergeCell ref="A59:B60"/>
    <mergeCell ref="C59:D60"/>
    <mergeCell ref="E59:H59"/>
    <mergeCell ref="I59:L59"/>
    <mergeCell ref="M59:P59"/>
    <mergeCell ref="Q59:T59"/>
    <mergeCell ref="U59:X59"/>
    <mergeCell ref="Y59:Z60"/>
    <mergeCell ref="AA59:AB60"/>
    <mergeCell ref="AD64:AF65"/>
    <mergeCell ref="R66:Y66"/>
    <mergeCell ref="Z66:Z67"/>
    <mergeCell ref="AA66:AB66"/>
    <mergeCell ref="AC66:AC67"/>
    <mergeCell ref="AD66:AF67"/>
    <mergeCell ref="R67:Y67"/>
    <mergeCell ref="AA67:AB67"/>
    <mergeCell ref="U60:V60"/>
    <mergeCell ref="W60:X60"/>
  </mergeCells>
  <phoneticPr fontId="2"/>
  <conditionalFormatting sqref="M58">
    <cfRule type="expression" dxfId="6" priority="1" stopIfTrue="1">
      <formula>M58&lt;&gt;""</formula>
    </cfRule>
    <cfRule type="expression" dxfId="5" priority="2" stopIfTrue="1">
      <formula>M58&lt;&gt;""</formula>
    </cfRule>
  </conditionalFormatting>
  <conditionalFormatting sqref="D19:I19">
    <cfRule type="expression" dxfId="4" priority="3">
      <formula>D19&lt;&gt;""</formula>
    </cfRule>
  </conditionalFormatting>
  <conditionalFormatting sqref="D20:I20">
    <cfRule type="expression" dxfId="3" priority="5">
      <formula>$D$20&lt;&gt;""</formula>
    </cfRule>
  </conditionalFormatting>
  <conditionalFormatting sqref="AA3:AF3">
    <cfRule type="expression" dxfId="2" priority="4">
      <formula>$AA$3&lt;&gt;""</formula>
    </cfRule>
  </conditionalFormatting>
  <conditionalFormatting sqref="K53:P53">
    <cfRule type="expression" dxfId="1" priority="7">
      <formula>$D$19&lt;&gt;""</formula>
    </cfRule>
  </conditionalFormatting>
  <conditionalFormatting sqref="Z53:AC53">
    <cfRule type="expression" dxfId="0" priority="6">
      <formula>$D$19&lt;&gt;""</formula>
    </cfRule>
  </conditionalFormatting>
  <dataValidations count="9">
    <dataValidation type="list" allowBlank="1" showInputMessage="1" showErrorMessage="1" sqref="D19:I19">
      <formula1>"就職状況照会実施"</formula1>
    </dataValidation>
    <dataValidation type="list" allowBlank="1" showInputMessage="1" sqref="U24:V43">
      <formula1>"中退時,修了時,１か月時点,３か月時点"</formula1>
    </dataValidation>
    <dataValidation type="list" allowBlank="1" showInputMessage="1" sqref="Q24:T48">
      <formula1>"○,×"</formula1>
    </dataValidation>
    <dataValidation type="list" allowBlank="1" showInputMessage="1" sqref="I24:J48">
      <formula1>"○"</formula1>
    </dataValidation>
    <dataValidation imeMode="off" allowBlank="1" showInputMessage="1" showErrorMessage="1" sqref="D7:I8 G24:G48 M58:N58 C57"/>
    <dataValidation imeMode="hiragana" allowBlank="1" showInputMessage="1" showErrorMessage="1" sqref="D4:I6 B24:B48"/>
    <dataValidation type="list" allowBlank="1" showInputMessage="1" sqref="U44:V48">
      <formula1>"修了時,中退時,30日時点,90日時点"</formula1>
    </dataValidation>
    <dataValidation type="list" allowBlank="1" showInputMessage="1" showErrorMessage="1" sqref="D17">
      <formula1>"訓練終了時,訓練終了後3か月後調査,訓練終了後1か月後調査"</formula1>
    </dataValidation>
    <dataValidation type="list" allowBlank="1" showInputMessage="1" showErrorMessage="1" error="リスト内(▼マーク)から選択して下さい" sqref="W24:AA48">
      <formula1>$AG$24:$AG$37</formula1>
    </dataValidation>
  </dataValidations>
  <printOptions horizontalCentered="1"/>
  <pageMargins left="0.59055118110236227" right="0.19685039370078741" top="0.59055118110236227" bottom="0.19685039370078741" header="0.19685039370078741" footer="0.19685039370078741"/>
  <pageSetup paperSize="9" scale="45" orientation="portrait"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R7　就職状況報告書総括表</vt:lpstr>
      <vt:lpstr>R7　就職状況報告書総括表 (入力例)</vt:lpstr>
      <vt:lpstr>R7　就職状況報告書総括表 就職状況照会（入力例) </vt:lpstr>
      <vt:lpstr>'R7　就職状況報告書総括表'!Print_Area</vt:lpstr>
      <vt:lpstr>'R7　就職状況報告書総括表 (入力例)'!Print_Area</vt:lpstr>
      <vt:lpstr>'R7　就職状況報告書総括表 就職状況照会（入力例)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（産業人材対策課）富士原　美由紀</dc:creator>
  <cp:lastModifiedBy>（産業人材対策課）富士原　美由紀</cp:lastModifiedBy>
  <cp:lastPrinted>2024-10-04T09:15:37Z</cp:lastPrinted>
  <dcterms:created xsi:type="dcterms:W3CDTF">2002-12-10T07:09:52Z</dcterms:created>
  <dcterms:modified xsi:type="dcterms:W3CDTF">2024-10-29T01:45:19Z</dcterms:modified>
</cp:coreProperties>
</file>