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nas2\03_学校体育班\21_体力・運動能力調査\03_宮城県体力・運動能力調査（小・中・高）\R6\HPデータ\４月\"/>
    </mc:Choice>
  </mc:AlternateContent>
  <bookViews>
    <workbookView xWindow="0" yWindow="0" windowWidth="28800" windowHeight="12210" tabRatio="707" firstSheet="5" activeTab="12"/>
  </bookViews>
  <sheets>
    <sheet name="使い方" sheetId="11" r:id="rId1"/>
    <sheet name="データシート（高１男子）" sheetId="4" r:id="rId2"/>
    <sheet name="データシート（高２男子）" sheetId="15" r:id="rId3"/>
    <sheet name="データシート（高３男子）" sheetId="17" r:id="rId4"/>
    <sheet name="データシート（高1女子）" sheetId="13" r:id="rId5"/>
    <sheet name="データシート （高２女子）" sheetId="16" r:id="rId6"/>
    <sheet name="データシート （高３女子）" sheetId="18" r:id="rId7"/>
    <sheet name="グラフ（高1男子）" sheetId="9" r:id="rId8"/>
    <sheet name="グラフ（高２男子）" sheetId="19" r:id="rId9"/>
    <sheet name="グラフ（高３男子）" sheetId="20" r:id="rId10"/>
    <sheet name="グラフ（高1女子)" sheetId="14" r:id="rId11"/>
    <sheet name="グラフ（高２女子)" sheetId="21" r:id="rId12"/>
    <sheet name="グラフ（高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G6" i="18" l="1"/>
  <c r="G4" i="18"/>
  <c r="E6" i="18"/>
  <c r="E4" i="18"/>
  <c r="G6" i="16"/>
  <c r="G4" i="16"/>
  <c r="E6" i="16"/>
  <c r="E4" i="16"/>
  <c r="G6" i="13"/>
  <c r="G4" i="13"/>
  <c r="E6" i="13"/>
  <c r="E4" i="13"/>
  <c r="G6" i="17"/>
  <c r="G4" i="17"/>
  <c r="E6" i="17"/>
  <c r="E4" i="17"/>
  <c r="G6" i="15"/>
  <c r="G4" i="15"/>
  <c r="E6" i="15"/>
  <c r="E4" i="15"/>
  <c r="G6" i="4"/>
  <c r="G4" i="4"/>
  <c r="E6" i="4"/>
  <c r="E4" i="4"/>
  <c r="BJ73" i="18"/>
  <c r="BF73" i="18"/>
  <c r="BJ72" i="18"/>
  <c r="BF72" i="18"/>
  <c r="BJ71" i="18"/>
  <c r="BF71" i="18"/>
  <c r="BJ70" i="18"/>
  <c r="BF70" i="18"/>
  <c r="BJ69" i="18"/>
  <c r="BF69" i="18"/>
  <c r="BJ68" i="18"/>
  <c r="BF68" i="18"/>
  <c r="BJ67" i="18"/>
  <c r="BF67" i="18"/>
  <c r="BJ66" i="18"/>
  <c r="BF66" i="18"/>
  <c r="BJ65" i="18"/>
  <c r="BF65" i="18"/>
  <c r="BJ64" i="18"/>
  <c r="BF64" i="18"/>
  <c r="BJ63" i="18"/>
  <c r="BF63" i="18"/>
  <c r="BJ62" i="18"/>
  <c r="BF62" i="18"/>
  <c r="BJ61" i="18"/>
  <c r="BF61" i="18"/>
  <c r="BJ60" i="18"/>
  <c r="BF60" i="18"/>
  <c r="BJ59" i="18"/>
  <c r="BF59" i="18"/>
  <c r="BJ58" i="18"/>
  <c r="BF58" i="18"/>
  <c r="BJ57" i="18"/>
  <c r="BF57" i="18"/>
  <c r="BJ56" i="18"/>
  <c r="BF56" i="18"/>
  <c r="BJ55" i="18"/>
  <c r="BF55" i="18"/>
  <c r="BJ54" i="18"/>
  <c r="BF54" i="18"/>
  <c r="BJ53" i="18"/>
  <c r="BF53" i="18"/>
  <c r="BJ52" i="18"/>
  <c r="BF52" i="18"/>
  <c r="BJ51" i="18"/>
  <c r="BF51" i="18"/>
  <c r="BJ50" i="18"/>
  <c r="BF50" i="18"/>
  <c r="BJ73" i="16"/>
  <c r="BF73" i="16"/>
  <c r="BJ72" i="16"/>
  <c r="BF72" i="16"/>
  <c r="BJ71" i="16"/>
  <c r="BF71" i="16"/>
  <c r="BJ70" i="16"/>
  <c r="BF70" i="16"/>
  <c r="BJ69" i="16"/>
  <c r="BF69" i="16"/>
  <c r="BJ68" i="16"/>
  <c r="BF68" i="16"/>
  <c r="BJ67" i="16"/>
  <c r="BF67" i="16"/>
  <c r="BJ66" i="16"/>
  <c r="BF66" i="16"/>
  <c r="BJ65" i="16"/>
  <c r="BF65" i="16"/>
  <c r="BJ64" i="16"/>
  <c r="BF64" i="16"/>
  <c r="BJ63" i="16"/>
  <c r="BF63" i="16"/>
  <c r="BJ62" i="16"/>
  <c r="BF62" i="16"/>
  <c r="BJ61" i="16"/>
  <c r="BF61" i="16"/>
  <c r="BJ60" i="16"/>
  <c r="BF60" i="16"/>
  <c r="BJ59" i="16"/>
  <c r="BF59" i="16"/>
  <c r="BJ58" i="16"/>
  <c r="BF58" i="16"/>
  <c r="BJ57" i="16"/>
  <c r="BF57" i="16"/>
  <c r="BJ56" i="16"/>
  <c r="BF56" i="16"/>
  <c r="BJ55" i="16"/>
  <c r="BF55" i="16"/>
  <c r="BJ54" i="16"/>
  <c r="BF54" i="16"/>
  <c r="BJ53" i="16"/>
  <c r="BF53" i="16"/>
  <c r="BJ52" i="16"/>
  <c r="BF52" i="16"/>
  <c r="BJ51" i="16"/>
  <c r="BF51" i="16"/>
  <c r="BJ50" i="16"/>
  <c r="BF50" i="16"/>
  <c r="BJ73" i="13"/>
  <c r="BF73" i="13"/>
  <c r="BJ72" i="13"/>
  <c r="BF72" i="13"/>
  <c r="BJ71" i="13"/>
  <c r="BF71" i="13"/>
  <c r="BJ70" i="13"/>
  <c r="BF70" i="13"/>
  <c r="BJ69" i="13"/>
  <c r="BF69" i="13"/>
  <c r="BJ68" i="13"/>
  <c r="BF68" i="13"/>
  <c r="BJ67" i="13"/>
  <c r="BF67" i="13"/>
  <c r="BJ66" i="13"/>
  <c r="BF66" i="13"/>
  <c r="BJ65" i="13"/>
  <c r="BF65" i="13"/>
  <c r="BJ64" i="13"/>
  <c r="BF64" i="13"/>
  <c r="BJ63" i="13"/>
  <c r="BF63" i="13"/>
  <c r="BJ62" i="13"/>
  <c r="BF62" i="13"/>
  <c r="BJ61" i="13"/>
  <c r="BF61" i="13"/>
  <c r="BJ60" i="13"/>
  <c r="BF60" i="13"/>
  <c r="BJ59" i="13"/>
  <c r="BF59" i="13"/>
  <c r="BJ58" i="13"/>
  <c r="BF58" i="13"/>
  <c r="BJ57" i="13"/>
  <c r="BF57" i="13"/>
  <c r="BJ56" i="13"/>
  <c r="BF56" i="13"/>
  <c r="BJ55" i="13"/>
  <c r="BF55" i="13"/>
  <c r="BJ54" i="13"/>
  <c r="BF54" i="13"/>
  <c r="BJ53" i="13"/>
  <c r="BF53" i="13"/>
  <c r="BJ52" i="13"/>
  <c r="BF52" i="13"/>
  <c r="BJ51" i="13"/>
  <c r="BF51" i="13"/>
  <c r="BJ50" i="13"/>
  <c r="BF50" i="13"/>
  <c r="BJ73" i="17"/>
  <c r="BF73" i="17"/>
  <c r="BJ72" i="17"/>
  <c r="BF72" i="17"/>
  <c r="BJ71" i="17"/>
  <c r="BF71" i="17"/>
  <c r="BJ70" i="17"/>
  <c r="BF70" i="17"/>
  <c r="BJ69" i="17"/>
  <c r="BF69" i="17"/>
  <c r="BJ68" i="17"/>
  <c r="BF68" i="17"/>
  <c r="BJ67" i="17"/>
  <c r="BF67" i="17"/>
  <c r="BJ66" i="17"/>
  <c r="BF66" i="17"/>
  <c r="BJ65" i="17"/>
  <c r="BF65" i="17"/>
  <c r="BJ64" i="17"/>
  <c r="BF64" i="17"/>
  <c r="BJ63" i="17"/>
  <c r="BF63" i="17"/>
  <c r="BJ62" i="17"/>
  <c r="BF62" i="17"/>
  <c r="BJ61" i="17"/>
  <c r="BF61" i="17"/>
  <c r="BJ60" i="17"/>
  <c r="BF60" i="17"/>
  <c r="BJ59" i="17"/>
  <c r="BF59" i="17"/>
  <c r="BJ58" i="17"/>
  <c r="BF58" i="17"/>
  <c r="BJ57" i="17"/>
  <c r="BF57" i="17"/>
  <c r="BJ56" i="17"/>
  <c r="BF56" i="17"/>
  <c r="BJ55" i="17"/>
  <c r="BF55" i="17"/>
  <c r="BJ54" i="17"/>
  <c r="BF54" i="17"/>
  <c r="BJ53" i="17"/>
  <c r="BF53" i="17"/>
  <c r="BJ52" i="17"/>
  <c r="BF52" i="17"/>
  <c r="BJ51" i="17"/>
  <c r="BF51" i="17"/>
  <c r="BJ50" i="17"/>
  <c r="BF50" i="17"/>
  <c r="BJ73" i="15"/>
  <c r="BF73" i="15"/>
  <c r="BJ72" i="15"/>
  <c r="BF72" i="15"/>
  <c r="BJ71" i="15"/>
  <c r="BF71" i="15"/>
  <c r="BJ70" i="15"/>
  <c r="BF70" i="15"/>
  <c r="BJ69" i="15"/>
  <c r="BF69" i="15"/>
  <c r="BJ68" i="15"/>
  <c r="BF68" i="15"/>
  <c r="BJ67" i="15"/>
  <c r="BF67" i="15"/>
  <c r="BJ66" i="15"/>
  <c r="BF66" i="15"/>
  <c r="BJ65" i="15"/>
  <c r="BF65" i="15"/>
  <c r="BJ64" i="15"/>
  <c r="BF64" i="15"/>
  <c r="BJ63" i="15"/>
  <c r="BF63" i="15"/>
  <c r="BJ62" i="15"/>
  <c r="BF62" i="15"/>
  <c r="BJ61" i="15"/>
  <c r="BF61" i="15"/>
  <c r="BJ60" i="15"/>
  <c r="BF60" i="15"/>
  <c r="BJ59" i="15"/>
  <c r="BF59" i="15"/>
  <c r="BJ58" i="15"/>
  <c r="BF58" i="15"/>
  <c r="BJ57" i="15"/>
  <c r="BF57" i="15"/>
  <c r="BJ56" i="15"/>
  <c r="BF56" i="15"/>
  <c r="BJ55" i="15"/>
  <c r="BF55" i="15"/>
  <c r="BJ54" i="15"/>
  <c r="BF54" i="15"/>
  <c r="BJ53" i="15"/>
  <c r="BF53" i="15"/>
  <c r="BJ52" i="15"/>
  <c r="BF52" i="15"/>
  <c r="BJ51" i="15"/>
  <c r="BF51" i="15"/>
  <c r="BJ50" i="15"/>
  <c r="BF50" i="15"/>
  <c r="BJ73" i="4"/>
  <c r="BF73" i="4"/>
  <c r="BJ72" i="4"/>
  <c r="BF72" i="4"/>
  <c r="BJ71" i="4"/>
  <c r="BF71" i="4"/>
  <c r="BJ70" i="4"/>
  <c r="BF70" i="4"/>
  <c r="BJ69" i="4"/>
  <c r="BF69" i="4"/>
  <c r="BJ68" i="4"/>
  <c r="BF68" i="4"/>
  <c r="BJ67" i="4"/>
  <c r="BF67" i="4"/>
  <c r="BJ66" i="4"/>
  <c r="BF66" i="4"/>
  <c r="BJ65" i="4"/>
  <c r="BF65" i="4"/>
  <c r="BJ64" i="4"/>
  <c r="BF64" i="4"/>
  <c r="BJ63" i="4"/>
  <c r="BF63" i="4"/>
  <c r="BJ62" i="4"/>
  <c r="BF62" i="4"/>
  <c r="BJ61" i="4"/>
  <c r="BF61" i="4"/>
  <c r="BJ60" i="4"/>
  <c r="BF60" i="4"/>
  <c r="BJ59" i="4"/>
  <c r="BF59" i="4"/>
  <c r="BJ58" i="4"/>
  <c r="BF58" i="4"/>
  <c r="BJ57" i="4"/>
  <c r="BF57" i="4"/>
  <c r="BJ56" i="4"/>
  <c r="BF56" i="4"/>
  <c r="BJ55" i="4"/>
  <c r="BF55" i="4"/>
  <c r="BJ54" i="4"/>
  <c r="BF54" i="4"/>
  <c r="BJ53" i="4"/>
  <c r="BF53" i="4"/>
  <c r="BJ52" i="4"/>
  <c r="BF52" i="4"/>
  <c r="BJ51" i="4"/>
  <c r="BF51" i="4"/>
  <c r="BJ50" i="4"/>
  <c r="BF50" i="4"/>
  <c r="F4" i="18" l="1"/>
  <c r="F3" i="18"/>
  <c r="F6" i="18" s="1"/>
  <c r="F4" i="16"/>
  <c r="F3" i="16"/>
  <c r="F6" i="16" s="1"/>
  <c r="F4" i="13"/>
  <c r="F3" i="13"/>
  <c r="F6" i="13" s="1"/>
  <c r="F4" i="17"/>
  <c r="F3" i="17"/>
  <c r="F6" i="17" s="1"/>
  <c r="F4" i="15"/>
  <c r="F3" i="15"/>
  <c r="F6" i="15" s="1"/>
  <c r="F4" i="4"/>
  <c r="F3" i="4"/>
  <c r="F6" i="4" s="1"/>
  <c r="F5" i="18" l="1"/>
  <c r="F5" i="16"/>
  <c r="F5" i="13"/>
  <c r="F5" i="17"/>
  <c r="F5" i="15"/>
  <c r="F5" i="4"/>
  <c r="AD6" i="18"/>
  <c r="AD5" i="18"/>
  <c r="AL6" i="18"/>
  <c r="AL5" i="18"/>
  <c r="AP6" i="18"/>
  <c r="AP5" i="18"/>
  <c r="AT6" i="18"/>
  <c r="AT5" i="18"/>
  <c r="X6" i="18"/>
  <c r="X5" i="18"/>
  <c r="T6" i="18"/>
  <c r="T5" i="18"/>
  <c r="P6" i="18"/>
  <c r="P5" i="18"/>
  <c r="L6" i="18"/>
  <c r="L5" i="18"/>
  <c r="L6" i="16"/>
  <c r="L5" i="16"/>
  <c r="P6" i="16"/>
  <c r="P5" i="16"/>
  <c r="T6" i="16"/>
  <c r="T5" i="16"/>
  <c r="X6" i="16"/>
  <c r="X5" i="16"/>
  <c r="AD6" i="16"/>
  <c r="AD5" i="16"/>
  <c r="AL6" i="16"/>
  <c r="AL5" i="16"/>
  <c r="AP6" i="16"/>
  <c r="AP5" i="16"/>
  <c r="AT6" i="16"/>
  <c r="AT5" i="16"/>
  <c r="L6" i="13"/>
  <c r="L5" i="13"/>
  <c r="P6" i="13"/>
  <c r="P5" i="13"/>
  <c r="T6" i="13"/>
  <c r="T5" i="13"/>
  <c r="X6" i="13"/>
  <c r="X5" i="13"/>
  <c r="AD6" i="13"/>
  <c r="AD5" i="13"/>
  <c r="AL6" i="13"/>
  <c r="AL5" i="13"/>
  <c r="AP6" i="13"/>
  <c r="AP5" i="13"/>
  <c r="AT6" i="13"/>
  <c r="AT5" i="13"/>
  <c r="L6" i="17"/>
  <c r="L5" i="17"/>
  <c r="P6" i="17"/>
  <c r="P5" i="17"/>
  <c r="T6" i="17"/>
  <c r="T5" i="17"/>
  <c r="X6" i="17"/>
  <c r="X5" i="17"/>
  <c r="AD6" i="17"/>
  <c r="AD5" i="17"/>
  <c r="AL6" i="17"/>
  <c r="AL5" i="17"/>
  <c r="AP6" i="17"/>
  <c r="AP5" i="17"/>
  <c r="AT6" i="17"/>
  <c r="AT5" i="17"/>
  <c r="L6" i="15"/>
  <c r="L5" i="15"/>
  <c r="P6" i="15"/>
  <c r="P5" i="15"/>
  <c r="T6" i="15"/>
  <c r="T5" i="15"/>
  <c r="X6" i="15"/>
  <c r="X5" i="15"/>
  <c r="AD6" i="15"/>
  <c r="AD5" i="15"/>
  <c r="AL6" i="15"/>
  <c r="AL5" i="15"/>
  <c r="AP6" i="15"/>
  <c r="AP5" i="15"/>
  <c r="AT6" i="15"/>
  <c r="AT5" i="15"/>
  <c r="AD6" i="4"/>
  <c r="AD5" i="4"/>
  <c r="AL6" i="4"/>
  <c r="AL5" i="4"/>
  <c r="AP6" i="4"/>
  <c r="AP5" i="4"/>
  <c r="AT6" i="4"/>
  <c r="AT5" i="4"/>
  <c r="X6" i="4"/>
  <c r="X5" i="4"/>
  <c r="T6" i="4"/>
  <c r="T5" i="4"/>
  <c r="P6" i="4"/>
  <c r="P5" i="4"/>
  <c r="L6" i="4"/>
  <c r="L5" i="4"/>
  <c r="AS6" i="18" l="1"/>
  <c r="AS5" i="18"/>
  <c r="AO6" i="18"/>
  <c r="AO5" i="18"/>
  <c r="AK6" i="18"/>
  <c r="AK5" i="18"/>
  <c r="AC6" i="18"/>
  <c r="AC5" i="18"/>
  <c r="W6" i="18"/>
  <c r="W5" i="18"/>
  <c r="S6" i="18"/>
  <c r="S5" i="18"/>
  <c r="O6" i="18"/>
  <c r="O5" i="18"/>
  <c r="K6" i="18"/>
  <c r="K5" i="18"/>
  <c r="AS6" i="17"/>
  <c r="AS5" i="17"/>
  <c r="AO6" i="17"/>
  <c r="AO5" i="17"/>
  <c r="AK6" i="17"/>
  <c r="AK5" i="17"/>
  <c r="AC6" i="17"/>
  <c r="AC5" i="17"/>
  <c r="W6" i="17"/>
  <c r="W5" i="17"/>
  <c r="S6" i="17"/>
  <c r="S5" i="17"/>
  <c r="O6" i="17"/>
  <c r="O5" i="17"/>
  <c r="K6" i="17"/>
  <c r="K5" i="17"/>
  <c r="AS6" i="16"/>
  <c r="AS5" i="16"/>
  <c r="AO6" i="16"/>
  <c r="AO5" i="16"/>
  <c r="AK6" i="16"/>
  <c r="AK5" i="16"/>
  <c r="AC6" i="16"/>
  <c r="AC5" i="16"/>
  <c r="W6" i="16"/>
  <c r="W5" i="16"/>
  <c r="S6" i="16"/>
  <c r="S5" i="16"/>
  <c r="O6" i="16"/>
  <c r="O5" i="16"/>
  <c r="K6" i="16"/>
  <c r="K5" i="16"/>
  <c r="AS6" i="15"/>
  <c r="AS5" i="15"/>
  <c r="AO6" i="15"/>
  <c r="AO5" i="15"/>
  <c r="AK6" i="15"/>
  <c r="AK5" i="15"/>
  <c r="AC6" i="15"/>
  <c r="AC5" i="15"/>
  <c r="W6" i="15"/>
  <c r="W5" i="15"/>
  <c r="S6" i="15"/>
  <c r="S5" i="15"/>
  <c r="O6" i="15"/>
  <c r="O5" i="15"/>
  <c r="K6" i="15"/>
  <c r="K5" i="15"/>
  <c r="AS6" i="13"/>
  <c r="AS5" i="13"/>
  <c r="AO6" i="13"/>
  <c r="AO5" i="13"/>
  <c r="AK6" i="13"/>
  <c r="AK5" i="13"/>
  <c r="AC6" i="13"/>
  <c r="AC5" i="13"/>
  <c r="AE4" i="13" s="1"/>
  <c r="W6" i="13"/>
  <c r="W5" i="13"/>
  <c r="S6" i="13"/>
  <c r="S5" i="13"/>
  <c r="O6" i="13"/>
  <c r="O5" i="13"/>
  <c r="K6" i="13"/>
  <c r="K5" i="13"/>
  <c r="AS6" i="4"/>
  <c r="AS5" i="4"/>
  <c r="AO6" i="4"/>
  <c r="AO5" i="4"/>
  <c r="AK6" i="4"/>
  <c r="AK5" i="4"/>
  <c r="AC6" i="4"/>
  <c r="AC5" i="4"/>
  <c r="W6" i="4"/>
  <c r="W5" i="4"/>
  <c r="S6" i="4"/>
  <c r="S5" i="4"/>
  <c r="O6" i="4"/>
  <c r="O5" i="4"/>
  <c r="Q4" i="4" s="1"/>
  <c r="K6" i="4"/>
  <c r="K5" i="4"/>
  <c r="AF6" i="18"/>
  <c r="N6" i="18"/>
  <c r="AJ5" i="18"/>
  <c r="AM6" i="18"/>
  <c r="AR4" i="18"/>
  <c r="AN4" i="18"/>
  <c r="AJ4" i="18"/>
  <c r="AF4" i="18"/>
  <c r="AB4" i="18"/>
  <c r="V4" i="18"/>
  <c r="R4" i="18"/>
  <c r="N4" i="18"/>
  <c r="J4" i="18"/>
  <c r="H4" i="18"/>
  <c r="D4" i="18"/>
  <c r="AR3" i="18"/>
  <c r="AR6" i="18"/>
  <c r="AN3" i="18"/>
  <c r="AN6" i="18"/>
  <c r="AJ3" i="18"/>
  <c r="AJ6" i="18"/>
  <c r="AF3" i="18"/>
  <c r="AF5" i="18"/>
  <c r="AB3" i="18"/>
  <c r="AB6" i="18"/>
  <c r="V3" i="18"/>
  <c r="V5" i="18"/>
  <c r="R3" i="18"/>
  <c r="R5" i="18"/>
  <c r="N3" i="18"/>
  <c r="N5" i="18"/>
  <c r="J3" i="18"/>
  <c r="J6" i="18"/>
  <c r="H3" i="18"/>
  <c r="H6" i="18"/>
  <c r="D3" i="18"/>
  <c r="D5" i="18"/>
  <c r="AF6" i="16"/>
  <c r="N6" i="16"/>
  <c r="D6" i="16"/>
  <c r="AJ5" i="16"/>
  <c r="I15" i="21"/>
  <c r="N5" i="16"/>
  <c r="Q6" i="16"/>
  <c r="AR4" i="16"/>
  <c r="AN4" i="16"/>
  <c r="AJ4" i="16"/>
  <c r="AF4" i="16"/>
  <c r="AB4" i="16"/>
  <c r="V4" i="16"/>
  <c r="R4" i="16"/>
  <c r="Q4" i="16"/>
  <c r="N4" i="16"/>
  <c r="J4" i="16"/>
  <c r="H4" i="16"/>
  <c r="D4" i="16"/>
  <c r="AR3" i="16"/>
  <c r="AR6" i="16"/>
  <c r="AN3" i="16"/>
  <c r="AN6" i="16"/>
  <c r="AJ3" i="16"/>
  <c r="AJ6" i="16"/>
  <c r="AF3" i="16"/>
  <c r="AF5" i="16"/>
  <c r="AB3" i="16"/>
  <c r="AB6" i="16"/>
  <c r="V3" i="16"/>
  <c r="V5" i="16"/>
  <c r="R3" i="16"/>
  <c r="R5" i="16"/>
  <c r="N3" i="16"/>
  <c r="J3" i="16"/>
  <c r="J6" i="16"/>
  <c r="H3" i="16"/>
  <c r="H6" i="16"/>
  <c r="D3" i="16"/>
  <c r="D5" i="16"/>
  <c r="AF6" i="13"/>
  <c r="N6" i="13"/>
  <c r="AJ5" i="13"/>
  <c r="AM6" i="13"/>
  <c r="AR4" i="13"/>
  <c r="AN4" i="13"/>
  <c r="AJ4" i="13"/>
  <c r="AF4" i="13"/>
  <c r="AB4" i="13"/>
  <c r="V4" i="13"/>
  <c r="R4" i="13"/>
  <c r="N4" i="13"/>
  <c r="J4" i="13"/>
  <c r="H4" i="13"/>
  <c r="D4" i="13"/>
  <c r="AR3" i="13"/>
  <c r="AR6" i="13"/>
  <c r="AN3" i="13"/>
  <c r="AN6" i="13"/>
  <c r="AJ3" i="13"/>
  <c r="AJ6" i="13"/>
  <c r="AF3" i="13"/>
  <c r="AF5" i="13"/>
  <c r="AB3" i="13"/>
  <c r="AB6" i="13"/>
  <c r="V3" i="13"/>
  <c r="V5" i="13"/>
  <c r="R3" i="13"/>
  <c r="R5" i="13"/>
  <c r="N3" i="13"/>
  <c r="N5" i="13"/>
  <c r="J3" i="13"/>
  <c r="J6" i="13"/>
  <c r="H3" i="13"/>
  <c r="H6" i="13"/>
  <c r="D3" i="13"/>
  <c r="D5" i="13"/>
  <c r="H5" i="17"/>
  <c r="AR4" i="17"/>
  <c r="AN4" i="17"/>
  <c r="AJ4" i="17"/>
  <c r="AJ5" i="17" s="1"/>
  <c r="AF4" i="17"/>
  <c r="V4" i="17"/>
  <c r="R4" i="17"/>
  <c r="N4" i="17"/>
  <c r="J4" i="17"/>
  <c r="H4" i="17"/>
  <c r="D4" i="17"/>
  <c r="AR3" i="17"/>
  <c r="AR6" i="17" s="1"/>
  <c r="AN3" i="17"/>
  <c r="AN5" i="17" s="1"/>
  <c r="AJ3" i="17"/>
  <c r="AJ6" i="17" s="1"/>
  <c r="AF3" i="17"/>
  <c r="AF5" i="17"/>
  <c r="V3" i="17"/>
  <c r="V5" i="17" s="1"/>
  <c r="R3" i="17"/>
  <c r="R5" i="17" s="1"/>
  <c r="N3" i="17"/>
  <c r="N5" i="17" s="1"/>
  <c r="Q6" i="17" s="1"/>
  <c r="J3" i="17"/>
  <c r="J6" i="17" s="1"/>
  <c r="H3" i="17"/>
  <c r="H6" i="17"/>
  <c r="D3" i="17"/>
  <c r="D5" i="17"/>
  <c r="AN5" i="15"/>
  <c r="AQ6" i="15"/>
  <c r="H5" i="15"/>
  <c r="AR4" i="15"/>
  <c r="AN4" i="15"/>
  <c r="AJ4" i="15"/>
  <c r="AF4" i="15"/>
  <c r="AB4" i="15"/>
  <c r="V4" i="15"/>
  <c r="R4" i="15"/>
  <c r="N4" i="15"/>
  <c r="J4" i="15"/>
  <c r="H4" i="15"/>
  <c r="D4" i="15"/>
  <c r="AR3" i="15"/>
  <c r="AR6" i="15"/>
  <c r="AN3" i="15"/>
  <c r="AN6" i="15"/>
  <c r="AJ3" i="15"/>
  <c r="AJ6" i="15"/>
  <c r="AF3" i="15"/>
  <c r="AF5" i="15"/>
  <c r="AB3" i="15"/>
  <c r="AB6" i="15"/>
  <c r="V3" i="15"/>
  <c r="V5" i="15"/>
  <c r="R3" i="15"/>
  <c r="R5" i="15"/>
  <c r="N3" i="15"/>
  <c r="N5" i="15"/>
  <c r="J3" i="15"/>
  <c r="J6" i="15"/>
  <c r="H3" i="15"/>
  <c r="H6" i="15"/>
  <c r="D3" i="15"/>
  <c r="D5" i="15"/>
  <c r="AN5" i="4"/>
  <c r="AQ6" i="4"/>
  <c r="H5" i="4"/>
  <c r="AR4" i="4"/>
  <c r="AN4" i="4"/>
  <c r="AJ4" i="4"/>
  <c r="AF4" i="4"/>
  <c r="AB4" i="4"/>
  <c r="V4" i="4"/>
  <c r="R4" i="4"/>
  <c r="N4" i="4"/>
  <c r="J4" i="4"/>
  <c r="H4" i="4"/>
  <c r="D4" i="4"/>
  <c r="AR3" i="4"/>
  <c r="AR6" i="4"/>
  <c r="AN3" i="4"/>
  <c r="AN6" i="4"/>
  <c r="AJ3" i="4"/>
  <c r="AJ6" i="4"/>
  <c r="AF3" i="4"/>
  <c r="AF5" i="4"/>
  <c r="AB3" i="4"/>
  <c r="AB6" i="4"/>
  <c r="V3" i="4"/>
  <c r="V5" i="4"/>
  <c r="R3" i="4"/>
  <c r="R5" i="4"/>
  <c r="N3" i="4"/>
  <c r="N5" i="4"/>
  <c r="J3" i="4"/>
  <c r="J6" i="4"/>
  <c r="H3" i="4"/>
  <c r="H6" i="4"/>
  <c r="D3" i="4"/>
  <c r="D5" i="4"/>
  <c r="H21" i="9"/>
  <c r="H20" i="9"/>
  <c r="H21" i="14"/>
  <c r="H20" i="14"/>
  <c r="H21" i="19"/>
  <c r="H20" i="19"/>
  <c r="H21" i="21"/>
  <c r="H20" i="21"/>
  <c r="H21" i="20"/>
  <c r="H20" i="20"/>
  <c r="H21" i="22"/>
  <c r="H20" i="22"/>
  <c r="K20" i="20"/>
  <c r="J20" i="20"/>
  <c r="I20" i="20"/>
  <c r="G20" i="20"/>
  <c r="F20" i="20"/>
  <c r="E20" i="20"/>
  <c r="D20" i="20"/>
  <c r="K21" i="21"/>
  <c r="J21" i="21"/>
  <c r="I21" i="21"/>
  <c r="G21" i="21"/>
  <c r="F21" i="21"/>
  <c r="E21" i="21"/>
  <c r="D21" i="21"/>
  <c r="K20" i="21"/>
  <c r="J20" i="21"/>
  <c r="I20" i="21"/>
  <c r="G20" i="21"/>
  <c r="F20" i="21"/>
  <c r="E20" i="21"/>
  <c r="D20" i="21"/>
  <c r="K21" i="19"/>
  <c r="K20" i="19"/>
  <c r="J21" i="19"/>
  <c r="I21" i="19"/>
  <c r="G21" i="19"/>
  <c r="F21" i="19"/>
  <c r="E21" i="19"/>
  <c r="D21" i="19"/>
  <c r="J20" i="19"/>
  <c r="I20" i="19"/>
  <c r="G20" i="19"/>
  <c r="F20" i="19"/>
  <c r="E20" i="19"/>
  <c r="D20" i="19"/>
  <c r="K20" i="14"/>
  <c r="J20" i="14"/>
  <c r="I20" i="14"/>
  <c r="G20" i="14"/>
  <c r="F20" i="14"/>
  <c r="E20" i="14"/>
  <c r="D20" i="14"/>
  <c r="K21" i="22"/>
  <c r="K20" i="22"/>
  <c r="J20" i="22"/>
  <c r="I20" i="22"/>
  <c r="G20" i="22"/>
  <c r="F20" i="22"/>
  <c r="E20" i="22"/>
  <c r="D20" i="22"/>
  <c r="J17" i="22"/>
  <c r="J17" i="20"/>
  <c r="J17" i="21"/>
  <c r="J17" i="19"/>
  <c r="J17" i="14"/>
  <c r="J28" i="21"/>
  <c r="I28" i="19"/>
  <c r="I24" i="19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C11" i="21"/>
  <c r="B11" i="21"/>
  <c r="C7" i="21"/>
  <c r="B7" i="21"/>
  <c r="B4" i="21"/>
  <c r="H11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F11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W308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AV307" i="18"/>
  <c r="T307" i="18"/>
  <c r="S307" i="18"/>
  <c r="Q307" i="18"/>
  <c r="P307" i="18"/>
  <c r="O307" i="18"/>
  <c r="M307" i="18"/>
  <c r="L307" i="18"/>
  <c r="K307" i="18"/>
  <c r="I307" i="18"/>
  <c r="G307" i="18"/>
  <c r="E307" i="18"/>
  <c r="AW306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X304" i="18"/>
  <c r="W304" i="18"/>
  <c r="U304" i="18"/>
  <c r="T304" i="18"/>
  <c r="S304" i="18"/>
  <c r="Q304" i="18"/>
  <c r="P304" i="18"/>
  <c r="O304" i="18"/>
  <c r="M304" i="18"/>
  <c r="AV304" i="18"/>
  <c r="L304" i="18"/>
  <c r="K304" i="18"/>
  <c r="I304" i="18"/>
  <c r="G304" i="18"/>
  <c r="E304" i="18"/>
  <c r="AV303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P303" i="18"/>
  <c r="O303" i="18"/>
  <c r="M303" i="18"/>
  <c r="L303" i="18"/>
  <c r="K303" i="18"/>
  <c r="I303" i="18"/>
  <c r="G303" i="18"/>
  <c r="E303" i="18"/>
  <c r="AW302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V301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L301" i="18"/>
  <c r="K301" i="18"/>
  <c r="I301" i="18"/>
  <c r="G301" i="18"/>
  <c r="E301" i="18"/>
  <c r="AW300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AV299" i="18"/>
  <c r="T299" i="18"/>
  <c r="S299" i="18"/>
  <c r="Q299" i="18"/>
  <c r="P299" i="18"/>
  <c r="O299" i="18"/>
  <c r="M299" i="18"/>
  <c r="L299" i="18"/>
  <c r="K299" i="18"/>
  <c r="I299" i="18"/>
  <c r="G299" i="18"/>
  <c r="E299" i="18"/>
  <c r="AW298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X296" i="18"/>
  <c r="W296" i="18"/>
  <c r="U296" i="18"/>
  <c r="T296" i="18"/>
  <c r="S296" i="18"/>
  <c r="Q296" i="18"/>
  <c r="AV296" i="18"/>
  <c r="P296" i="18"/>
  <c r="O296" i="18"/>
  <c r="M296" i="18"/>
  <c r="L296" i="18"/>
  <c r="K296" i="18"/>
  <c r="I296" i="18"/>
  <c r="G296" i="18"/>
  <c r="E296" i="18"/>
  <c r="AV295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P295" i="18"/>
  <c r="O295" i="18"/>
  <c r="M295" i="18"/>
  <c r="L295" i="18"/>
  <c r="K295" i="18"/>
  <c r="I295" i="18"/>
  <c r="G295" i="18"/>
  <c r="E295" i="18"/>
  <c r="AW294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Y294" i="18"/>
  <c r="X294" i="18"/>
  <c r="W294" i="18"/>
  <c r="U294" i="18"/>
  <c r="T294" i="18"/>
  <c r="S294" i="18"/>
  <c r="Q294" i="18"/>
  <c r="P294" i="18"/>
  <c r="O294" i="18"/>
  <c r="M294" i="18"/>
  <c r="AV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W292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AV291" i="18"/>
  <c r="T291" i="18"/>
  <c r="S291" i="18"/>
  <c r="Q291" i="18"/>
  <c r="P291" i="18"/>
  <c r="O291" i="18"/>
  <c r="M291" i="18"/>
  <c r="L291" i="18"/>
  <c r="K291" i="18"/>
  <c r="I291" i="18"/>
  <c r="G291" i="18"/>
  <c r="E291" i="18"/>
  <c r="AW290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X288" i="18"/>
  <c r="W288" i="18"/>
  <c r="U288" i="18"/>
  <c r="T288" i="18"/>
  <c r="S288" i="18"/>
  <c r="Q288" i="18"/>
  <c r="AV288" i="18"/>
  <c r="P288" i="18"/>
  <c r="O288" i="18"/>
  <c r="M288" i="18"/>
  <c r="L288" i="18"/>
  <c r="K288" i="18"/>
  <c r="I288" i="18"/>
  <c r="G288" i="18"/>
  <c r="E288" i="18"/>
  <c r="AV287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P287" i="18"/>
  <c r="O287" i="18"/>
  <c r="M287" i="18"/>
  <c r="L287" i="18"/>
  <c r="K287" i="18"/>
  <c r="I287" i="18"/>
  <c r="G287" i="18"/>
  <c r="E287" i="18"/>
  <c r="AW286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Y286" i="18"/>
  <c r="X286" i="18"/>
  <c r="W286" i="18"/>
  <c r="U286" i="18"/>
  <c r="T286" i="18"/>
  <c r="S286" i="18"/>
  <c r="Q286" i="18"/>
  <c r="P286" i="18"/>
  <c r="O286" i="18"/>
  <c r="M286" i="18"/>
  <c r="AV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W284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Y284" i="18"/>
  <c r="X284" i="18"/>
  <c r="W284" i="18"/>
  <c r="U284" i="18"/>
  <c r="T284" i="18"/>
  <c r="S284" i="18"/>
  <c r="Q284" i="18"/>
  <c r="AV284" i="18"/>
  <c r="P284" i="18"/>
  <c r="O284" i="18"/>
  <c r="M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AV283" i="18"/>
  <c r="T283" i="18"/>
  <c r="S283" i="18"/>
  <c r="Q283" i="18"/>
  <c r="P283" i="18"/>
  <c r="O283" i="18"/>
  <c r="M283" i="18"/>
  <c r="L283" i="18"/>
  <c r="K283" i="18"/>
  <c r="I283" i="18"/>
  <c r="G283" i="18"/>
  <c r="E283" i="18"/>
  <c r="AW282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AV280" i="18"/>
  <c r="T280" i="18"/>
  <c r="S280" i="18"/>
  <c r="Q280" i="18"/>
  <c r="P280" i="18"/>
  <c r="O280" i="18"/>
  <c r="M280" i="18"/>
  <c r="L280" i="18"/>
  <c r="K280" i="18"/>
  <c r="I280" i="18"/>
  <c r="G280" i="18"/>
  <c r="E280" i="18"/>
  <c r="AV279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P279" i="18"/>
  <c r="O279" i="18"/>
  <c r="M279" i="18"/>
  <c r="L279" i="18"/>
  <c r="K279" i="18"/>
  <c r="I279" i="18"/>
  <c r="G279" i="18"/>
  <c r="E279" i="18"/>
  <c r="AW278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V277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L277" i="18"/>
  <c r="K277" i="18"/>
  <c r="I277" i="18"/>
  <c r="G277" i="18"/>
  <c r="E277" i="18"/>
  <c r="AW276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AV275" i="18"/>
  <c r="T275" i="18"/>
  <c r="S275" i="18"/>
  <c r="Q275" i="18"/>
  <c r="P275" i="18"/>
  <c r="O275" i="18"/>
  <c r="M275" i="18"/>
  <c r="L275" i="18"/>
  <c r="K275" i="18"/>
  <c r="I275" i="18"/>
  <c r="G275" i="18"/>
  <c r="E275" i="18"/>
  <c r="AW274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W272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Y272" i="18"/>
  <c r="X272" i="18"/>
  <c r="W272" i="18"/>
  <c r="U272" i="18"/>
  <c r="T272" i="18"/>
  <c r="S272" i="18"/>
  <c r="Q272" i="18"/>
  <c r="AV272" i="18"/>
  <c r="P272" i="18"/>
  <c r="O272" i="18"/>
  <c r="M272" i="18"/>
  <c r="L272" i="18"/>
  <c r="K272" i="18"/>
  <c r="I272" i="18"/>
  <c r="G272" i="18"/>
  <c r="E272" i="18"/>
  <c r="AV271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W270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Y270" i="18"/>
  <c r="X270" i="18"/>
  <c r="W270" i="18"/>
  <c r="U270" i="18"/>
  <c r="T270" i="18"/>
  <c r="S270" i="18"/>
  <c r="Q270" i="18"/>
  <c r="P270" i="18"/>
  <c r="O270" i="18"/>
  <c r="M270" i="18"/>
  <c r="AV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AV269" i="18"/>
  <c r="T269" i="18"/>
  <c r="S269" i="18"/>
  <c r="Q269" i="18"/>
  <c r="P269" i="18"/>
  <c r="O269" i="18"/>
  <c r="M269" i="18"/>
  <c r="L269" i="18"/>
  <c r="K269" i="18"/>
  <c r="I269" i="18"/>
  <c r="G269" i="18"/>
  <c r="E269" i="18"/>
  <c r="AW268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T267" i="18"/>
  <c r="S267" i="18"/>
  <c r="Q267" i="18"/>
  <c r="P267" i="18"/>
  <c r="O267" i="18"/>
  <c r="M267" i="18"/>
  <c r="AV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AV266" i="18"/>
  <c r="X266" i="18"/>
  <c r="W266" i="18"/>
  <c r="U266" i="18"/>
  <c r="T266" i="18"/>
  <c r="S266" i="18"/>
  <c r="Q266" i="18"/>
  <c r="P266" i="18"/>
  <c r="O266" i="18"/>
  <c r="M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W264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Y264" i="18"/>
  <c r="X264" i="18"/>
  <c r="W264" i="18"/>
  <c r="U264" i="18"/>
  <c r="T264" i="18"/>
  <c r="S264" i="18"/>
  <c r="Q264" i="18"/>
  <c r="AV264" i="18"/>
  <c r="P264" i="18"/>
  <c r="O264" i="18"/>
  <c r="M264" i="18"/>
  <c r="L264" i="18"/>
  <c r="K264" i="18"/>
  <c r="I264" i="18"/>
  <c r="G264" i="18"/>
  <c r="E264" i="18"/>
  <c r="AV263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P263" i="18"/>
  <c r="O263" i="18"/>
  <c r="M263" i="18"/>
  <c r="L263" i="18"/>
  <c r="K263" i="18"/>
  <c r="I263" i="18"/>
  <c r="G263" i="18"/>
  <c r="E263" i="18"/>
  <c r="AW262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Y262" i="18"/>
  <c r="X262" i="18"/>
  <c r="W262" i="18"/>
  <c r="U262" i="18"/>
  <c r="T262" i="18"/>
  <c r="S262" i="18"/>
  <c r="Q262" i="18"/>
  <c r="P262" i="18"/>
  <c r="O262" i="18"/>
  <c r="M262" i="18"/>
  <c r="AV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AV261" i="18"/>
  <c r="T261" i="18"/>
  <c r="S261" i="18"/>
  <c r="Q261" i="18"/>
  <c r="P261" i="18"/>
  <c r="O261" i="18"/>
  <c r="M261" i="18"/>
  <c r="L261" i="18"/>
  <c r="K261" i="18"/>
  <c r="I261" i="18"/>
  <c r="G261" i="18"/>
  <c r="E261" i="18"/>
  <c r="AW260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AV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AV258" i="18"/>
  <c r="X258" i="18"/>
  <c r="W258" i="18"/>
  <c r="U258" i="18"/>
  <c r="T258" i="18"/>
  <c r="S258" i="18"/>
  <c r="Q258" i="18"/>
  <c r="P258" i="18"/>
  <c r="O258" i="18"/>
  <c r="M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AV257" i="18"/>
  <c r="L257" i="18"/>
  <c r="K257" i="18"/>
  <c r="I257" i="18"/>
  <c r="G257" i="18"/>
  <c r="E257" i="18"/>
  <c r="AW256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Y256" i="18"/>
  <c r="X256" i="18"/>
  <c r="W256" i="18"/>
  <c r="U256" i="18"/>
  <c r="T256" i="18"/>
  <c r="S256" i="18"/>
  <c r="Q256" i="18"/>
  <c r="AV256" i="18"/>
  <c r="P256" i="18"/>
  <c r="O256" i="18"/>
  <c r="M256" i="18"/>
  <c r="L256" i="18"/>
  <c r="K256" i="18"/>
  <c r="I256" i="18"/>
  <c r="G256" i="18"/>
  <c r="E256" i="18"/>
  <c r="AV255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W254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Y254" i="18"/>
  <c r="X254" i="18"/>
  <c r="W254" i="18"/>
  <c r="U254" i="18"/>
  <c r="T254" i="18"/>
  <c r="S254" i="18"/>
  <c r="Q254" i="18"/>
  <c r="P254" i="18"/>
  <c r="O254" i="18"/>
  <c r="M254" i="18"/>
  <c r="AV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AV253" i="18"/>
  <c r="T253" i="18"/>
  <c r="S253" i="18"/>
  <c r="Q253" i="18"/>
  <c r="P253" i="18"/>
  <c r="O253" i="18"/>
  <c r="M253" i="18"/>
  <c r="L253" i="18"/>
  <c r="K253" i="18"/>
  <c r="I253" i="18"/>
  <c r="G253" i="18"/>
  <c r="E253" i="18"/>
  <c r="AW252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T251" i="18"/>
  <c r="S251" i="18"/>
  <c r="Q251" i="18"/>
  <c r="P251" i="18"/>
  <c r="O251" i="18"/>
  <c r="M251" i="18"/>
  <c r="AV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AV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AV249" i="18"/>
  <c r="L249" i="18"/>
  <c r="K249" i="18"/>
  <c r="I249" i="18"/>
  <c r="G249" i="18"/>
  <c r="E249" i="18"/>
  <c r="AW248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Y248" i="18"/>
  <c r="X248" i="18"/>
  <c r="W248" i="18"/>
  <c r="U248" i="18"/>
  <c r="T248" i="18"/>
  <c r="S248" i="18"/>
  <c r="Q248" i="18"/>
  <c r="AV248" i="18"/>
  <c r="P248" i="18"/>
  <c r="O248" i="18"/>
  <c r="M248" i="18"/>
  <c r="L248" i="18"/>
  <c r="K248" i="18"/>
  <c r="I248" i="18"/>
  <c r="G248" i="18"/>
  <c r="E248" i="18"/>
  <c r="AV247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P247" i="18"/>
  <c r="O247" i="18"/>
  <c r="M247" i="18"/>
  <c r="L247" i="18"/>
  <c r="K247" i="18"/>
  <c r="I247" i="18"/>
  <c r="G247" i="18"/>
  <c r="E247" i="18"/>
  <c r="AW246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Y246" i="18"/>
  <c r="X246" i="18"/>
  <c r="W246" i="18"/>
  <c r="U246" i="18"/>
  <c r="T246" i="18"/>
  <c r="S246" i="18"/>
  <c r="Q246" i="18"/>
  <c r="P246" i="18"/>
  <c r="O246" i="18"/>
  <c r="M246" i="18"/>
  <c r="AV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AV245" i="18"/>
  <c r="T245" i="18"/>
  <c r="S245" i="18"/>
  <c r="Q245" i="18"/>
  <c r="P245" i="18"/>
  <c r="O245" i="18"/>
  <c r="M245" i="18"/>
  <c r="L245" i="18"/>
  <c r="K245" i="18"/>
  <c r="I245" i="18"/>
  <c r="G245" i="18"/>
  <c r="E245" i="18"/>
  <c r="AW244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AV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AV242" i="18"/>
  <c r="X242" i="18"/>
  <c r="W242" i="18"/>
  <c r="U242" i="18"/>
  <c r="T242" i="18"/>
  <c r="S242" i="18"/>
  <c r="Q242" i="18"/>
  <c r="P242" i="18"/>
  <c r="O242" i="18"/>
  <c r="M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AV241" i="18"/>
  <c r="L241" i="18"/>
  <c r="K241" i="18"/>
  <c r="I241" i="18"/>
  <c r="G241" i="18"/>
  <c r="E241" i="18"/>
  <c r="AW240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Y240" i="18"/>
  <c r="X240" i="18"/>
  <c r="W240" i="18"/>
  <c r="U240" i="18"/>
  <c r="T240" i="18"/>
  <c r="S240" i="18"/>
  <c r="Q240" i="18"/>
  <c r="AV240" i="18"/>
  <c r="P240" i="18"/>
  <c r="O240" i="18"/>
  <c r="M240" i="18"/>
  <c r="L240" i="18"/>
  <c r="K240" i="18"/>
  <c r="I240" i="18"/>
  <c r="G240" i="18"/>
  <c r="E240" i="18"/>
  <c r="AV239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W238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AV237" i="18"/>
  <c r="T237" i="18"/>
  <c r="S237" i="18"/>
  <c r="Q237" i="18"/>
  <c r="P237" i="18"/>
  <c r="O237" i="18"/>
  <c r="M237" i="18"/>
  <c r="L237" i="18"/>
  <c r="K237" i="18"/>
  <c r="I237" i="18"/>
  <c r="G237" i="18"/>
  <c r="E237" i="18"/>
  <c r="AW236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T235" i="18"/>
  <c r="S235" i="18"/>
  <c r="Q235" i="18"/>
  <c r="P235" i="18"/>
  <c r="O235" i="18"/>
  <c r="M235" i="18"/>
  <c r="AV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AV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W232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Y232" i="18"/>
  <c r="X232" i="18"/>
  <c r="W232" i="18"/>
  <c r="U232" i="18"/>
  <c r="T232" i="18"/>
  <c r="S232" i="18"/>
  <c r="Q232" i="18"/>
  <c r="AV232" i="18"/>
  <c r="P232" i="18"/>
  <c r="O232" i="18"/>
  <c r="M232" i="18"/>
  <c r="L232" i="18"/>
  <c r="K232" i="18"/>
  <c r="I232" i="18"/>
  <c r="G232" i="18"/>
  <c r="E232" i="18"/>
  <c r="AV231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P231" i="18"/>
  <c r="O231" i="18"/>
  <c r="M231" i="18"/>
  <c r="L231" i="18"/>
  <c r="K231" i="18"/>
  <c r="I231" i="18"/>
  <c r="G231" i="18"/>
  <c r="E231" i="18"/>
  <c r="AW230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Y230" i="18"/>
  <c r="X230" i="18"/>
  <c r="W230" i="18"/>
  <c r="U230" i="18"/>
  <c r="T230" i="18"/>
  <c r="S230" i="18"/>
  <c r="Q230" i="18"/>
  <c r="P230" i="18"/>
  <c r="O230" i="18"/>
  <c r="M230" i="18"/>
  <c r="AV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AV229" i="18"/>
  <c r="T229" i="18"/>
  <c r="S229" i="18"/>
  <c r="Q229" i="18"/>
  <c r="P229" i="18"/>
  <c r="O229" i="18"/>
  <c r="M229" i="18"/>
  <c r="L229" i="18"/>
  <c r="K229" i="18"/>
  <c r="I229" i="18"/>
  <c r="G229" i="18"/>
  <c r="E229" i="18"/>
  <c r="AW228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AV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AV226" i="18"/>
  <c r="X226" i="18"/>
  <c r="W226" i="18"/>
  <c r="U226" i="18"/>
  <c r="T226" i="18"/>
  <c r="S226" i="18"/>
  <c r="Q226" i="18"/>
  <c r="P226" i="18"/>
  <c r="O226" i="18"/>
  <c r="M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AV225" i="18"/>
  <c r="L225" i="18"/>
  <c r="K225" i="18"/>
  <c r="I225" i="18"/>
  <c r="G225" i="18"/>
  <c r="E225" i="18"/>
  <c r="AW224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Y224" i="18"/>
  <c r="X224" i="18"/>
  <c r="W224" i="18"/>
  <c r="U224" i="18"/>
  <c r="T224" i="18"/>
  <c r="S224" i="18"/>
  <c r="Q224" i="18"/>
  <c r="AV224" i="18"/>
  <c r="P224" i="18"/>
  <c r="O224" i="18"/>
  <c r="M224" i="18"/>
  <c r="L224" i="18"/>
  <c r="K224" i="18"/>
  <c r="I224" i="18"/>
  <c r="G224" i="18"/>
  <c r="E224" i="18"/>
  <c r="AV223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W222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AV221" i="18"/>
  <c r="T221" i="18"/>
  <c r="S221" i="18"/>
  <c r="Q221" i="18"/>
  <c r="P221" i="18"/>
  <c r="O221" i="18"/>
  <c r="M221" i="18"/>
  <c r="L221" i="18"/>
  <c r="K221" i="18"/>
  <c r="I221" i="18"/>
  <c r="G221" i="18"/>
  <c r="E221" i="18"/>
  <c r="AW220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AV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AV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W216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Y216" i="18"/>
  <c r="X216" i="18"/>
  <c r="W216" i="18"/>
  <c r="U216" i="18"/>
  <c r="T216" i="18"/>
  <c r="S216" i="18"/>
  <c r="Q216" i="18"/>
  <c r="AV216" i="18"/>
  <c r="P216" i="18"/>
  <c r="O216" i="18"/>
  <c r="M216" i="18"/>
  <c r="L216" i="18"/>
  <c r="K216" i="18"/>
  <c r="I216" i="18"/>
  <c r="G216" i="18"/>
  <c r="E216" i="18"/>
  <c r="AV215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P215" i="18"/>
  <c r="O215" i="18"/>
  <c r="M215" i="18"/>
  <c r="L215" i="18"/>
  <c r="K215" i="18"/>
  <c r="I215" i="18"/>
  <c r="G215" i="18"/>
  <c r="E215" i="18"/>
  <c r="AW214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Y214" i="18"/>
  <c r="X214" i="18"/>
  <c r="W214" i="18"/>
  <c r="U214" i="18"/>
  <c r="T214" i="18"/>
  <c r="S214" i="18"/>
  <c r="Q214" i="18"/>
  <c r="P214" i="18"/>
  <c r="O214" i="18"/>
  <c r="M214" i="18"/>
  <c r="AV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AV213" i="18"/>
  <c r="T213" i="18"/>
  <c r="S213" i="18"/>
  <c r="Q213" i="18"/>
  <c r="P213" i="18"/>
  <c r="O213" i="18"/>
  <c r="M213" i="18"/>
  <c r="L213" i="18"/>
  <c r="K213" i="18"/>
  <c r="I213" i="18"/>
  <c r="G213" i="18"/>
  <c r="E213" i="18"/>
  <c r="AW212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T211" i="18"/>
  <c r="S211" i="18"/>
  <c r="Q211" i="18"/>
  <c r="P211" i="18"/>
  <c r="O211" i="18"/>
  <c r="M211" i="18"/>
  <c r="AV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AV210" i="18"/>
  <c r="X210" i="18"/>
  <c r="W210" i="18"/>
  <c r="U210" i="18"/>
  <c r="T210" i="18"/>
  <c r="S210" i="18"/>
  <c r="Q210" i="18"/>
  <c r="P210" i="18"/>
  <c r="O210" i="18"/>
  <c r="M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W208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Y208" i="18"/>
  <c r="X208" i="18"/>
  <c r="W208" i="18"/>
  <c r="U208" i="18"/>
  <c r="T208" i="18"/>
  <c r="S208" i="18"/>
  <c r="Q208" i="18"/>
  <c r="AV208" i="18"/>
  <c r="P208" i="18"/>
  <c r="O208" i="18"/>
  <c r="M208" i="18"/>
  <c r="L208" i="18"/>
  <c r="K208" i="18"/>
  <c r="I208" i="18"/>
  <c r="G208" i="18"/>
  <c r="E208" i="18"/>
  <c r="AV207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P207" i="18"/>
  <c r="O207" i="18"/>
  <c r="M207" i="18"/>
  <c r="L207" i="18"/>
  <c r="K207" i="18"/>
  <c r="I207" i="18"/>
  <c r="G207" i="18"/>
  <c r="E207" i="18"/>
  <c r="AW206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Y206" i="18"/>
  <c r="X206" i="18"/>
  <c r="W206" i="18"/>
  <c r="U206" i="18"/>
  <c r="T206" i="18"/>
  <c r="S206" i="18"/>
  <c r="Q206" i="18"/>
  <c r="P206" i="18"/>
  <c r="O206" i="18"/>
  <c r="M206" i="18"/>
  <c r="AV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AV205" i="18"/>
  <c r="T205" i="18"/>
  <c r="S205" i="18"/>
  <c r="Q205" i="18"/>
  <c r="P205" i="18"/>
  <c r="O205" i="18"/>
  <c r="M205" i="18"/>
  <c r="L205" i="18"/>
  <c r="K205" i="18"/>
  <c r="I205" i="18"/>
  <c r="G205" i="18"/>
  <c r="E205" i="18"/>
  <c r="AW204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AV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AV202" i="18"/>
  <c r="X202" i="18"/>
  <c r="W202" i="18"/>
  <c r="U202" i="18"/>
  <c r="T202" i="18"/>
  <c r="S202" i="18"/>
  <c r="Q202" i="18"/>
  <c r="P202" i="18"/>
  <c r="O202" i="18"/>
  <c r="M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W200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Y200" i="18"/>
  <c r="X200" i="18"/>
  <c r="W200" i="18"/>
  <c r="U200" i="18"/>
  <c r="T200" i="18"/>
  <c r="S200" i="18"/>
  <c r="Q200" i="18"/>
  <c r="AV200" i="18"/>
  <c r="P200" i="18"/>
  <c r="O200" i="18"/>
  <c r="M200" i="18"/>
  <c r="L200" i="18"/>
  <c r="K200" i="18"/>
  <c r="I200" i="18"/>
  <c r="G200" i="18"/>
  <c r="E200" i="18"/>
  <c r="AV199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W198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Y198" i="18"/>
  <c r="X198" i="18"/>
  <c r="W198" i="18"/>
  <c r="U198" i="18"/>
  <c r="T198" i="18"/>
  <c r="S198" i="18"/>
  <c r="Q198" i="18"/>
  <c r="P198" i="18"/>
  <c r="O198" i="18"/>
  <c r="M198" i="18"/>
  <c r="AV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AV197" i="18"/>
  <c r="T197" i="18"/>
  <c r="S197" i="18"/>
  <c r="Q197" i="18"/>
  <c r="P197" i="18"/>
  <c r="O197" i="18"/>
  <c r="M197" i="18"/>
  <c r="L197" i="18"/>
  <c r="K197" i="18"/>
  <c r="I197" i="18"/>
  <c r="G197" i="18"/>
  <c r="E197" i="18"/>
  <c r="AW196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AV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AV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W192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Y192" i="18"/>
  <c r="X192" i="18"/>
  <c r="W192" i="18"/>
  <c r="U192" i="18"/>
  <c r="T192" i="18"/>
  <c r="S192" i="18"/>
  <c r="Q192" i="18"/>
  <c r="AV192" i="18"/>
  <c r="P192" i="18"/>
  <c r="O192" i="18"/>
  <c r="M192" i="18"/>
  <c r="L192" i="18"/>
  <c r="K192" i="18"/>
  <c r="I192" i="18"/>
  <c r="G192" i="18"/>
  <c r="E192" i="18"/>
  <c r="AV191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W190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Y190" i="18"/>
  <c r="X190" i="18"/>
  <c r="W190" i="18"/>
  <c r="U190" i="18"/>
  <c r="T190" i="18"/>
  <c r="S190" i="18"/>
  <c r="Q190" i="18"/>
  <c r="P190" i="18"/>
  <c r="O190" i="18"/>
  <c r="M190" i="18"/>
  <c r="AV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AV189" i="18"/>
  <c r="T189" i="18"/>
  <c r="S189" i="18"/>
  <c r="Q189" i="18"/>
  <c r="P189" i="18"/>
  <c r="O189" i="18"/>
  <c r="M189" i="18"/>
  <c r="L189" i="18"/>
  <c r="K189" i="18"/>
  <c r="I189" i="18"/>
  <c r="G189" i="18"/>
  <c r="E189" i="18"/>
  <c r="AW188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T187" i="18"/>
  <c r="S187" i="18"/>
  <c r="Q187" i="18"/>
  <c r="P187" i="18"/>
  <c r="O187" i="18"/>
  <c r="M187" i="18"/>
  <c r="AV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AV186" i="18"/>
  <c r="X186" i="18"/>
  <c r="W186" i="18"/>
  <c r="U186" i="18"/>
  <c r="T186" i="18"/>
  <c r="S186" i="18"/>
  <c r="Q186" i="18"/>
  <c r="P186" i="18"/>
  <c r="O186" i="18"/>
  <c r="M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W184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Y184" i="18"/>
  <c r="X184" i="18"/>
  <c r="W184" i="18"/>
  <c r="U184" i="18"/>
  <c r="T184" i="18"/>
  <c r="S184" i="18"/>
  <c r="Q184" i="18"/>
  <c r="AV184" i="18"/>
  <c r="P184" i="18"/>
  <c r="O184" i="18"/>
  <c r="M184" i="18"/>
  <c r="L184" i="18"/>
  <c r="K184" i="18"/>
  <c r="I184" i="18"/>
  <c r="G184" i="18"/>
  <c r="E184" i="18"/>
  <c r="AV183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P183" i="18"/>
  <c r="O183" i="18"/>
  <c r="M183" i="18"/>
  <c r="L183" i="18"/>
  <c r="K183" i="18"/>
  <c r="I183" i="18"/>
  <c r="G183" i="18"/>
  <c r="E183" i="18"/>
  <c r="AW182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Y182" i="18"/>
  <c r="X182" i="18"/>
  <c r="W182" i="18"/>
  <c r="U182" i="18"/>
  <c r="T182" i="18"/>
  <c r="S182" i="18"/>
  <c r="Q182" i="18"/>
  <c r="P182" i="18"/>
  <c r="O182" i="18"/>
  <c r="M182" i="18"/>
  <c r="AV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AV181" i="18"/>
  <c r="T181" i="18"/>
  <c r="S181" i="18"/>
  <c r="Q181" i="18"/>
  <c r="P181" i="18"/>
  <c r="O181" i="18"/>
  <c r="M181" i="18"/>
  <c r="L181" i="18"/>
  <c r="K181" i="18"/>
  <c r="I181" i="18"/>
  <c r="G181" i="18"/>
  <c r="E181" i="18"/>
  <c r="AW180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AV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AV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W176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Y176" i="18"/>
  <c r="X176" i="18"/>
  <c r="W176" i="18"/>
  <c r="U176" i="18"/>
  <c r="T176" i="18"/>
  <c r="S176" i="18"/>
  <c r="Q176" i="18"/>
  <c r="AV176" i="18"/>
  <c r="P176" i="18"/>
  <c r="O176" i="18"/>
  <c r="M176" i="18"/>
  <c r="L176" i="18"/>
  <c r="K176" i="18"/>
  <c r="I176" i="18"/>
  <c r="G176" i="18"/>
  <c r="E176" i="18"/>
  <c r="AV175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W174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Y174" i="18"/>
  <c r="X174" i="18"/>
  <c r="W174" i="18"/>
  <c r="U174" i="18"/>
  <c r="T174" i="18"/>
  <c r="S174" i="18"/>
  <c r="Q174" i="18"/>
  <c r="P174" i="18"/>
  <c r="O174" i="18"/>
  <c r="M174" i="18"/>
  <c r="AV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AV173" i="18"/>
  <c r="T173" i="18"/>
  <c r="S173" i="18"/>
  <c r="Q173" i="18"/>
  <c r="P173" i="18"/>
  <c r="O173" i="18"/>
  <c r="M173" i="18"/>
  <c r="L173" i="18"/>
  <c r="K173" i="18"/>
  <c r="I173" i="18"/>
  <c r="G173" i="18"/>
  <c r="E173" i="18"/>
  <c r="AW172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AV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AV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AV169" i="18"/>
  <c r="L169" i="18"/>
  <c r="K169" i="18"/>
  <c r="I169" i="18"/>
  <c r="G169" i="18"/>
  <c r="E169" i="18"/>
  <c r="AW168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Y168" i="18"/>
  <c r="X168" i="18"/>
  <c r="W168" i="18"/>
  <c r="U168" i="18"/>
  <c r="T168" i="18"/>
  <c r="S168" i="18"/>
  <c r="Q168" i="18"/>
  <c r="AV168" i="18"/>
  <c r="P168" i="18"/>
  <c r="O168" i="18"/>
  <c r="M168" i="18"/>
  <c r="L168" i="18"/>
  <c r="K168" i="18"/>
  <c r="I168" i="18"/>
  <c r="G168" i="18"/>
  <c r="E168" i="18"/>
  <c r="AV167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W166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Y166" i="18"/>
  <c r="X166" i="18"/>
  <c r="W166" i="18"/>
  <c r="U166" i="18"/>
  <c r="T166" i="18"/>
  <c r="S166" i="18"/>
  <c r="Q166" i="18"/>
  <c r="P166" i="18"/>
  <c r="O166" i="18"/>
  <c r="M166" i="18"/>
  <c r="AV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AV165" i="18"/>
  <c r="T165" i="18"/>
  <c r="S165" i="18"/>
  <c r="Q165" i="18"/>
  <c r="P165" i="18"/>
  <c r="O165" i="18"/>
  <c r="M165" i="18"/>
  <c r="L165" i="18"/>
  <c r="K165" i="18"/>
  <c r="I165" i="18"/>
  <c r="G165" i="18"/>
  <c r="E165" i="18"/>
  <c r="AW164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T163" i="18"/>
  <c r="S163" i="18"/>
  <c r="Q163" i="18"/>
  <c r="P163" i="18"/>
  <c r="O163" i="18"/>
  <c r="M163" i="18"/>
  <c r="AV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AV162" i="18"/>
  <c r="X162" i="18"/>
  <c r="W162" i="18"/>
  <c r="U162" i="18"/>
  <c r="T162" i="18"/>
  <c r="S162" i="18"/>
  <c r="Q162" i="18"/>
  <c r="P162" i="18"/>
  <c r="O162" i="18"/>
  <c r="M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W160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Y160" i="18"/>
  <c r="X160" i="18"/>
  <c r="W160" i="18"/>
  <c r="U160" i="18"/>
  <c r="T160" i="18"/>
  <c r="S160" i="18"/>
  <c r="Q160" i="18"/>
  <c r="AV160" i="18"/>
  <c r="P160" i="18"/>
  <c r="O160" i="18"/>
  <c r="M160" i="18"/>
  <c r="L160" i="18"/>
  <c r="K160" i="18"/>
  <c r="I160" i="18"/>
  <c r="G160" i="18"/>
  <c r="E160" i="18"/>
  <c r="AV159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P159" i="18"/>
  <c r="O159" i="18"/>
  <c r="M159" i="18"/>
  <c r="L159" i="18"/>
  <c r="K159" i="18"/>
  <c r="I159" i="18"/>
  <c r="G159" i="18"/>
  <c r="E159" i="18"/>
  <c r="AW158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Y158" i="18"/>
  <c r="X158" i="18"/>
  <c r="W158" i="18"/>
  <c r="U158" i="18"/>
  <c r="T158" i="18"/>
  <c r="S158" i="18"/>
  <c r="Q158" i="18"/>
  <c r="P158" i="18"/>
  <c r="O158" i="18"/>
  <c r="M158" i="18"/>
  <c r="AV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AV157" i="18"/>
  <c r="T157" i="18"/>
  <c r="S157" i="18"/>
  <c r="Q157" i="18"/>
  <c r="P157" i="18"/>
  <c r="O157" i="18"/>
  <c r="M157" i="18"/>
  <c r="L157" i="18"/>
  <c r="K157" i="18"/>
  <c r="I157" i="18"/>
  <c r="G157" i="18"/>
  <c r="E157" i="18"/>
  <c r="AW156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Y156" i="18"/>
  <c r="X156" i="18"/>
  <c r="W156" i="18"/>
  <c r="U156" i="18"/>
  <c r="T156" i="18"/>
  <c r="S156" i="18"/>
  <c r="Q156" i="18"/>
  <c r="P156" i="18"/>
  <c r="O156" i="18"/>
  <c r="M156" i="18"/>
  <c r="AV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AV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AV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W152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Y152" i="18"/>
  <c r="X152" i="18"/>
  <c r="W152" i="18"/>
  <c r="U152" i="18"/>
  <c r="T152" i="18"/>
  <c r="S152" i="18"/>
  <c r="Q152" i="18"/>
  <c r="AV152" i="18"/>
  <c r="P152" i="18"/>
  <c r="O152" i="18"/>
  <c r="M152" i="18"/>
  <c r="L152" i="18"/>
  <c r="K152" i="18"/>
  <c r="I152" i="18"/>
  <c r="G152" i="18"/>
  <c r="E152" i="18"/>
  <c r="AV151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P151" i="18"/>
  <c r="O151" i="18"/>
  <c r="M151" i="18"/>
  <c r="L151" i="18"/>
  <c r="K151" i="18"/>
  <c r="I151" i="18"/>
  <c r="G151" i="18"/>
  <c r="E151" i="18"/>
  <c r="AW150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Y150" i="18"/>
  <c r="X150" i="18"/>
  <c r="W150" i="18"/>
  <c r="U150" i="18"/>
  <c r="T150" i="18"/>
  <c r="S150" i="18"/>
  <c r="Q150" i="18"/>
  <c r="P150" i="18"/>
  <c r="O150" i="18"/>
  <c r="M150" i="18"/>
  <c r="AV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AV149" i="18"/>
  <c r="T149" i="18"/>
  <c r="S149" i="18"/>
  <c r="Q149" i="18"/>
  <c r="P149" i="18"/>
  <c r="O149" i="18"/>
  <c r="M149" i="18"/>
  <c r="L149" i="18"/>
  <c r="K149" i="18"/>
  <c r="I149" i="18"/>
  <c r="G149" i="18"/>
  <c r="E149" i="18"/>
  <c r="AW148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Y148" i="18"/>
  <c r="X148" i="18"/>
  <c r="W148" i="18"/>
  <c r="U148" i="18"/>
  <c r="T148" i="18"/>
  <c r="S148" i="18"/>
  <c r="Q148" i="18"/>
  <c r="P148" i="18"/>
  <c r="O148" i="18"/>
  <c r="M148" i="18"/>
  <c r="AV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AV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AV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W144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Y144" i="18"/>
  <c r="X144" i="18"/>
  <c r="W144" i="18"/>
  <c r="U144" i="18"/>
  <c r="T144" i="18"/>
  <c r="S144" i="18"/>
  <c r="Q144" i="18"/>
  <c r="AV144" i="18"/>
  <c r="P144" i="18"/>
  <c r="O144" i="18"/>
  <c r="M144" i="18"/>
  <c r="L144" i="18"/>
  <c r="K144" i="18"/>
  <c r="I144" i="18"/>
  <c r="G144" i="18"/>
  <c r="E144" i="18"/>
  <c r="AV143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P143" i="18"/>
  <c r="O143" i="18"/>
  <c r="M143" i="18"/>
  <c r="L143" i="18"/>
  <c r="K143" i="18"/>
  <c r="I143" i="18"/>
  <c r="G143" i="18"/>
  <c r="E143" i="18"/>
  <c r="AW142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AV141" i="18"/>
  <c r="T141" i="18"/>
  <c r="S141" i="18"/>
  <c r="Q141" i="18"/>
  <c r="P141" i="18"/>
  <c r="O141" i="18"/>
  <c r="M141" i="18"/>
  <c r="L141" i="18"/>
  <c r="K141" i="18"/>
  <c r="I141" i="18"/>
  <c r="G141" i="18"/>
  <c r="E141" i="18"/>
  <c r="AW140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P139" i="18"/>
  <c r="O139" i="18"/>
  <c r="M139" i="18"/>
  <c r="AV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AV138" i="18"/>
  <c r="X138" i="18"/>
  <c r="W138" i="18"/>
  <c r="U138" i="18"/>
  <c r="T138" i="18"/>
  <c r="S138" i="18"/>
  <c r="Q138" i="18"/>
  <c r="P138" i="18"/>
  <c r="O138" i="18"/>
  <c r="M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AV137" i="18"/>
  <c r="L137" i="18"/>
  <c r="K137" i="18"/>
  <c r="I137" i="18"/>
  <c r="G137" i="18"/>
  <c r="E137" i="18"/>
  <c r="AW136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Y136" i="18"/>
  <c r="X136" i="18"/>
  <c r="W136" i="18"/>
  <c r="U136" i="18"/>
  <c r="T136" i="18"/>
  <c r="S136" i="18"/>
  <c r="Q136" i="18"/>
  <c r="AV136" i="18"/>
  <c r="P136" i="18"/>
  <c r="O136" i="18"/>
  <c r="M136" i="18"/>
  <c r="L136" i="18"/>
  <c r="K136" i="18"/>
  <c r="I136" i="18"/>
  <c r="G136" i="18"/>
  <c r="E136" i="18"/>
  <c r="AV135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L135" i="18"/>
  <c r="K135" i="18"/>
  <c r="I135" i="18"/>
  <c r="G135" i="18"/>
  <c r="E135" i="18"/>
  <c r="AW134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W132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AV129" i="18"/>
  <c r="L129" i="18"/>
  <c r="K129" i="18"/>
  <c r="I129" i="18"/>
  <c r="G129" i="18"/>
  <c r="E129" i="18"/>
  <c r="AW128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W126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AV125" i="18"/>
  <c r="T125" i="18"/>
  <c r="S125" i="18"/>
  <c r="Q125" i="18"/>
  <c r="P125" i="18"/>
  <c r="O125" i="18"/>
  <c r="M125" i="18"/>
  <c r="L125" i="18"/>
  <c r="K125" i="18"/>
  <c r="I125" i="18"/>
  <c r="G125" i="18"/>
  <c r="E125" i="18"/>
  <c r="AW124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AV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AV122" i="18"/>
  <c r="X122" i="18"/>
  <c r="W122" i="18"/>
  <c r="U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W120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Y120" i="18"/>
  <c r="X120" i="18"/>
  <c r="W120" i="18"/>
  <c r="U120" i="18"/>
  <c r="T120" i="18"/>
  <c r="S120" i="18"/>
  <c r="Q120" i="18"/>
  <c r="AV120" i="18"/>
  <c r="P120" i="18"/>
  <c r="O120" i="18"/>
  <c r="M120" i="18"/>
  <c r="L120" i="18"/>
  <c r="K120" i="18"/>
  <c r="I120" i="18"/>
  <c r="G120" i="18"/>
  <c r="E120" i="18"/>
  <c r="AV119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P119" i="18"/>
  <c r="O119" i="18"/>
  <c r="M119" i="18"/>
  <c r="L119" i="18"/>
  <c r="K119" i="18"/>
  <c r="I119" i="18"/>
  <c r="G119" i="18"/>
  <c r="E119" i="18"/>
  <c r="AW118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AV117" i="18"/>
  <c r="T117" i="18"/>
  <c r="S117" i="18"/>
  <c r="Q117" i="18"/>
  <c r="P117" i="18"/>
  <c r="O117" i="18"/>
  <c r="M117" i="18"/>
  <c r="L117" i="18"/>
  <c r="K117" i="18"/>
  <c r="I117" i="18"/>
  <c r="G117" i="18"/>
  <c r="E117" i="18"/>
  <c r="AW116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Y116" i="18"/>
  <c r="X116" i="18"/>
  <c r="W116" i="18"/>
  <c r="U116" i="18"/>
  <c r="T116" i="18"/>
  <c r="S116" i="18"/>
  <c r="Q116" i="18"/>
  <c r="P116" i="18"/>
  <c r="O116" i="18"/>
  <c r="M116" i="18"/>
  <c r="AV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AV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AV114" i="18"/>
  <c r="X114" i="18"/>
  <c r="W114" i="18"/>
  <c r="U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W112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Y112" i="18"/>
  <c r="X112" i="18"/>
  <c r="W112" i="18"/>
  <c r="U112" i="18"/>
  <c r="T112" i="18"/>
  <c r="S112" i="18"/>
  <c r="Q112" i="18"/>
  <c r="AV112" i="18"/>
  <c r="P112" i="18"/>
  <c r="O112" i="18"/>
  <c r="M112" i="18"/>
  <c r="L112" i="18"/>
  <c r="K112" i="18"/>
  <c r="I112" i="18"/>
  <c r="G112" i="18"/>
  <c r="E112" i="18"/>
  <c r="AV111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P111" i="18"/>
  <c r="O111" i="18"/>
  <c r="M111" i="18"/>
  <c r="L111" i="18"/>
  <c r="K111" i="18"/>
  <c r="I111" i="18"/>
  <c r="G111" i="18"/>
  <c r="E111" i="18"/>
  <c r="AW110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AV109" i="18"/>
  <c r="T109" i="18"/>
  <c r="S109" i="18"/>
  <c r="Q109" i="18"/>
  <c r="P109" i="18"/>
  <c r="O109" i="18"/>
  <c r="M109" i="18"/>
  <c r="L109" i="18"/>
  <c r="K109" i="18"/>
  <c r="I109" i="18"/>
  <c r="G109" i="18"/>
  <c r="E109" i="18"/>
  <c r="AW108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Y108" i="18"/>
  <c r="X108" i="18"/>
  <c r="W108" i="18"/>
  <c r="U108" i="18"/>
  <c r="T108" i="18"/>
  <c r="S108" i="18"/>
  <c r="Q108" i="18"/>
  <c r="P108" i="18"/>
  <c r="O108" i="18"/>
  <c r="M108" i="18"/>
  <c r="AV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T107" i="18"/>
  <c r="S107" i="18"/>
  <c r="Q107" i="18"/>
  <c r="P107" i="18"/>
  <c r="O107" i="18"/>
  <c r="M107" i="18"/>
  <c r="AV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AV106" i="18"/>
  <c r="X106" i="18"/>
  <c r="W106" i="18"/>
  <c r="U106" i="18"/>
  <c r="T106" i="18"/>
  <c r="S106" i="18"/>
  <c r="Q106" i="18"/>
  <c r="P106" i="18"/>
  <c r="O106" i="18"/>
  <c r="M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W104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Y104" i="18"/>
  <c r="X104" i="18"/>
  <c r="W104" i="18"/>
  <c r="U104" i="18"/>
  <c r="T104" i="18"/>
  <c r="S104" i="18"/>
  <c r="Q104" i="18"/>
  <c r="AV104" i="18"/>
  <c r="P104" i="18"/>
  <c r="O104" i="18"/>
  <c r="M104" i="18"/>
  <c r="L104" i="18"/>
  <c r="K104" i="18"/>
  <c r="I104" i="18"/>
  <c r="G104" i="18"/>
  <c r="E104" i="18"/>
  <c r="AV103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P103" i="18"/>
  <c r="O103" i="18"/>
  <c r="M103" i="18"/>
  <c r="L103" i="18"/>
  <c r="K103" i="18"/>
  <c r="I103" i="18"/>
  <c r="G103" i="18"/>
  <c r="E103" i="18"/>
  <c r="AW102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AV101" i="18"/>
  <c r="T101" i="18"/>
  <c r="S101" i="18"/>
  <c r="Q101" i="18"/>
  <c r="P101" i="18"/>
  <c r="O101" i="18"/>
  <c r="M101" i="18"/>
  <c r="L101" i="18"/>
  <c r="K101" i="18"/>
  <c r="I101" i="18"/>
  <c r="G101" i="18"/>
  <c r="E101" i="18"/>
  <c r="AW100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Y100" i="18"/>
  <c r="X100" i="18"/>
  <c r="W100" i="18"/>
  <c r="U100" i="18"/>
  <c r="T100" i="18"/>
  <c r="S100" i="18"/>
  <c r="Q100" i="18"/>
  <c r="P100" i="18"/>
  <c r="O100" i="18"/>
  <c r="M100" i="18"/>
  <c r="AV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AV98" i="18"/>
  <c r="X98" i="18"/>
  <c r="W98" i="18"/>
  <c r="U98" i="18"/>
  <c r="T98" i="18"/>
  <c r="S98" i="18"/>
  <c r="Q98" i="18"/>
  <c r="P98" i="18"/>
  <c r="O98" i="18"/>
  <c r="M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W96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Y96" i="18"/>
  <c r="X96" i="18"/>
  <c r="W96" i="18"/>
  <c r="U96" i="18"/>
  <c r="T96" i="18"/>
  <c r="S96" i="18"/>
  <c r="Q96" i="18"/>
  <c r="AV96" i="18"/>
  <c r="P96" i="18"/>
  <c r="O96" i="18"/>
  <c r="M96" i="18"/>
  <c r="L96" i="18"/>
  <c r="K96" i="18"/>
  <c r="I96" i="18"/>
  <c r="G96" i="18"/>
  <c r="E96" i="18"/>
  <c r="AV95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P95" i="18"/>
  <c r="O95" i="18"/>
  <c r="M95" i="18"/>
  <c r="L95" i="18"/>
  <c r="K95" i="18"/>
  <c r="I95" i="18"/>
  <c r="G95" i="18"/>
  <c r="E95" i="18"/>
  <c r="AW94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AV93" i="18"/>
  <c r="T93" i="18"/>
  <c r="S93" i="18"/>
  <c r="Q93" i="18"/>
  <c r="P93" i="18"/>
  <c r="O93" i="18"/>
  <c r="M93" i="18"/>
  <c r="L93" i="18"/>
  <c r="K93" i="18"/>
  <c r="I93" i="18"/>
  <c r="G93" i="18"/>
  <c r="E93" i="18"/>
  <c r="AW92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Y92" i="18"/>
  <c r="X92" i="18"/>
  <c r="W92" i="18"/>
  <c r="U92" i="18"/>
  <c r="T92" i="18"/>
  <c r="S92" i="18"/>
  <c r="Q92" i="18"/>
  <c r="P92" i="18"/>
  <c r="O92" i="18"/>
  <c r="M92" i="18"/>
  <c r="AV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AV90" i="18"/>
  <c r="X90" i="18"/>
  <c r="W90" i="18"/>
  <c r="U90" i="18"/>
  <c r="T90" i="18"/>
  <c r="S90" i="18"/>
  <c r="Q90" i="18"/>
  <c r="P90" i="18"/>
  <c r="O90" i="18"/>
  <c r="M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W88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Y88" i="18"/>
  <c r="X88" i="18"/>
  <c r="W88" i="18"/>
  <c r="U88" i="18"/>
  <c r="T88" i="18"/>
  <c r="S88" i="18"/>
  <c r="Q88" i="18"/>
  <c r="AV88" i="18"/>
  <c r="P88" i="18"/>
  <c r="O88" i="18"/>
  <c r="M88" i="18"/>
  <c r="L88" i="18"/>
  <c r="K88" i="18"/>
  <c r="I88" i="18"/>
  <c r="G88" i="18"/>
  <c r="E88" i="18"/>
  <c r="AV87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P87" i="18"/>
  <c r="O87" i="18"/>
  <c r="M87" i="18"/>
  <c r="L87" i="18"/>
  <c r="K87" i="18"/>
  <c r="I87" i="18"/>
  <c r="G87" i="18"/>
  <c r="E87" i="18"/>
  <c r="AW86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AV85" i="18"/>
  <c r="T85" i="18"/>
  <c r="S85" i="18"/>
  <c r="Q85" i="18"/>
  <c r="P85" i="18"/>
  <c r="O85" i="18"/>
  <c r="M85" i="18"/>
  <c r="L85" i="18"/>
  <c r="K85" i="18"/>
  <c r="I85" i="18"/>
  <c r="G85" i="18"/>
  <c r="E85" i="18"/>
  <c r="AW84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Y84" i="18"/>
  <c r="X84" i="18"/>
  <c r="W84" i="18"/>
  <c r="U84" i="18"/>
  <c r="T84" i="18"/>
  <c r="S84" i="18"/>
  <c r="Q84" i="18"/>
  <c r="P84" i="18"/>
  <c r="O84" i="18"/>
  <c r="M84" i="18"/>
  <c r="AV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AV82" i="18"/>
  <c r="X82" i="18"/>
  <c r="W82" i="18"/>
  <c r="U82" i="18"/>
  <c r="T82" i="18"/>
  <c r="S82" i="18"/>
  <c r="Q82" i="18"/>
  <c r="P82" i="18"/>
  <c r="O82" i="18"/>
  <c r="M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W80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Y80" i="18"/>
  <c r="X80" i="18"/>
  <c r="W80" i="18"/>
  <c r="U80" i="18"/>
  <c r="T80" i="18"/>
  <c r="S80" i="18"/>
  <c r="Q80" i="18"/>
  <c r="AV80" i="18"/>
  <c r="P80" i="18"/>
  <c r="O80" i="18"/>
  <c r="M80" i="18"/>
  <c r="L80" i="18"/>
  <c r="K80" i="18"/>
  <c r="I80" i="18"/>
  <c r="G80" i="18"/>
  <c r="E80" i="18"/>
  <c r="AV79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P79" i="18"/>
  <c r="O79" i="18"/>
  <c r="M79" i="18"/>
  <c r="L79" i="18"/>
  <c r="K79" i="18"/>
  <c r="I79" i="18"/>
  <c r="G79" i="18"/>
  <c r="E79" i="18"/>
  <c r="AW78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V77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P77" i="18"/>
  <c r="O77" i="18"/>
  <c r="M77" i="18"/>
  <c r="L77" i="18"/>
  <c r="K77" i="18"/>
  <c r="I77" i="18"/>
  <c r="G77" i="18"/>
  <c r="E77" i="18"/>
  <c r="AW76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AV74" i="18"/>
  <c r="X74" i="18"/>
  <c r="W74" i="18"/>
  <c r="U74" i="18"/>
  <c r="T74" i="18"/>
  <c r="S74" i="18"/>
  <c r="Q74" i="18"/>
  <c r="P74" i="18"/>
  <c r="O74" i="18"/>
  <c r="M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W72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Y72" i="18"/>
  <c r="X72" i="18"/>
  <c r="W72" i="18"/>
  <c r="U72" i="18"/>
  <c r="T72" i="18"/>
  <c r="S72" i="18"/>
  <c r="Q72" i="18"/>
  <c r="AV72" i="18"/>
  <c r="P72" i="18"/>
  <c r="O72" i="18"/>
  <c r="M72" i="18"/>
  <c r="L72" i="18"/>
  <c r="K72" i="18"/>
  <c r="I72" i="18"/>
  <c r="G72" i="18"/>
  <c r="E72" i="18"/>
  <c r="AV71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P71" i="18"/>
  <c r="O71" i="18"/>
  <c r="M71" i="18"/>
  <c r="L71" i="18"/>
  <c r="K71" i="18"/>
  <c r="I71" i="18"/>
  <c r="G71" i="18"/>
  <c r="E71" i="18"/>
  <c r="AW70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V69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P69" i="18"/>
  <c r="O69" i="18"/>
  <c r="M69" i="18"/>
  <c r="L69" i="18"/>
  <c r="K69" i="18"/>
  <c r="I69" i="18"/>
  <c r="G69" i="18"/>
  <c r="E69" i="18"/>
  <c r="AW68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AV66" i="18"/>
  <c r="X66" i="18"/>
  <c r="W66" i="18"/>
  <c r="U66" i="18"/>
  <c r="T66" i="18"/>
  <c r="S66" i="18"/>
  <c r="Q66" i="18"/>
  <c r="P66" i="18"/>
  <c r="O66" i="18"/>
  <c r="M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W64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Y64" i="18"/>
  <c r="X64" i="18"/>
  <c r="W64" i="18"/>
  <c r="U64" i="18"/>
  <c r="T64" i="18"/>
  <c r="S64" i="18"/>
  <c r="Q64" i="18"/>
  <c r="AV64" i="18"/>
  <c r="P64" i="18"/>
  <c r="O64" i="18"/>
  <c r="M64" i="18"/>
  <c r="L64" i="18"/>
  <c r="K64" i="18"/>
  <c r="I64" i="18"/>
  <c r="G64" i="18"/>
  <c r="E64" i="18"/>
  <c r="AV63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P63" i="18"/>
  <c r="O63" i="18"/>
  <c r="M63" i="18"/>
  <c r="L63" i="18"/>
  <c r="K63" i="18"/>
  <c r="I63" i="18"/>
  <c r="G63" i="18"/>
  <c r="E63" i="18"/>
  <c r="AW62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V61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P61" i="18"/>
  <c r="O61" i="18"/>
  <c r="M61" i="18"/>
  <c r="L61" i="18"/>
  <c r="K61" i="18"/>
  <c r="I61" i="18"/>
  <c r="G61" i="18"/>
  <c r="E61" i="18"/>
  <c r="AW60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AV58" i="18"/>
  <c r="X58" i="18"/>
  <c r="W58" i="18"/>
  <c r="U58" i="18"/>
  <c r="T58" i="18"/>
  <c r="S58" i="18"/>
  <c r="Q58" i="18"/>
  <c r="P58" i="18"/>
  <c r="O58" i="18"/>
  <c r="M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W56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Y56" i="18"/>
  <c r="X56" i="18"/>
  <c r="W56" i="18"/>
  <c r="U56" i="18"/>
  <c r="T56" i="18"/>
  <c r="S56" i="18"/>
  <c r="Q56" i="18"/>
  <c r="AV56" i="18"/>
  <c r="P56" i="18"/>
  <c r="O56" i="18"/>
  <c r="M56" i="18"/>
  <c r="L56" i="18"/>
  <c r="K56" i="18"/>
  <c r="I56" i="18"/>
  <c r="G56" i="18"/>
  <c r="E56" i="18"/>
  <c r="AV55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P55" i="18"/>
  <c r="O55" i="18"/>
  <c r="M55" i="18"/>
  <c r="L55" i="18"/>
  <c r="K55" i="18"/>
  <c r="I55" i="18"/>
  <c r="G55" i="18"/>
  <c r="E55" i="18"/>
  <c r="AW54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V53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P53" i="18"/>
  <c r="O53" i="18"/>
  <c r="M53" i="18"/>
  <c r="L53" i="18"/>
  <c r="K53" i="18"/>
  <c r="I53" i="18"/>
  <c r="G53" i="18"/>
  <c r="E53" i="18"/>
  <c r="AW52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AV50" i="18"/>
  <c r="X50" i="18"/>
  <c r="W50" i="18"/>
  <c r="U50" i="18"/>
  <c r="T50" i="18"/>
  <c r="S50" i="18"/>
  <c r="Q50" i="18"/>
  <c r="P50" i="18"/>
  <c r="O50" i="18"/>
  <c r="M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W48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Y48" i="18"/>
  <c r="X48" i="18"/>
  <c r="W48" i="18"/>
  <c r="U48" i="18"/>
  <c r="T48" i="18"/>
  <c r="S48" i="18"/>
  <c r="Q48" i="18"/>
  <c r="AV48" i="18"/>
  <c r="P48" i="18"/>
  <c r="O48" i="18"/>
  <c r="M48" i="18"/>
  <c r="L48" i="18"/>
  <c r="K48" i="18"/>
  <c r="I48" i="18"/>
  <c r="G48" i="18"/>
  <c r="E48" i="18"/>
  <c r="AV47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P47" i="18"/>
  <c r="O47" i="18"/>
  <c r="M47" i="18"/>
  <c r="L47" i="18"/>
  <c r="K47" i="18"/>
  <c r="I47" i="18"/>
  <c r="G47" i="18"/>
  <c r="E47" i="18"/>
  <c r="AW46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V45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P45" i="18"/>
  <c r="O45" i="18"/>
  <c r="M45" i="18"/>
  <c r="L45" i="18"/>
  <c r="K45" i="18"/>
  <c r="I45" i="18"/>
  <c r="G45" i="18"/>
  <c r="E45" i="18"/>
  <c r="AW44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AV42" i="18"/>
  <c r="X42" i="18"/>
  <c r="W42" i="18"/>
  <c r="U42" i="18"/>
  <c r="T42" i="18"/>
  <c r="S42" i="18"/>
  <c r="Q42" i="18"/>
  <c r="P42" i="18"/>
  <c r="O42" i="18"/>
  <c r="M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W40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Y40" i="18"/>
  <c r="X40" i="18"/>
  <c r="W40" i="18"/>
  <c r="U40" i="18"/>
  <c r="T40" i="18"/>
  <c r="S40" i="18"/>
  <c r="Q40" i="18"/>
  <c r="AV40" i="18"/>
  <c r="P40" i="18"/>
  <c r="O40" i="18"/>
  <c r="M40" i="18"/>
  <c r="L40" i="18"/>
  <c r="K40" i="18"/>
  <c r="I40" i="18"/>
  <c r="G40" i="18"/>
  <c r="E40" i="18"/>
  <c r="AV39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P39" i="18"/>
  <c r="O39" i="18"/>
  <c r="M39" i="18"/>
  <c r="L39" i="18"/>
  <c r="K39" i="18"/>
  <c r="I39" i="18"/>
  <c r="G39" i="18"/>
  <c r="E39" i="18"/>
  <c r="AW38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V37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P37" i="18"/>
  <c r="O37" i="18"/>
  <c r="M37" i="18"/>
  <c r="L37" i="18"/>
  <c r="K37" i="18"/>
  <c r="I37" i="18"/>
  <c r="G37" i="18"/>
  <c r="E37" i="18"/>
  <c r="AW36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AV34" i="18"/>
  <c r="X34" i="18"/>
  <c r="W34" i="18"/>
  <c r="U34" i="18"/>
  <c r="T34" i="18"/>
  <c r="S34" i="18"/>
  <c r="Q34" i="18"/>
  <c r="P34" i="18"/>
  <c r="O34" i="18"/>
  <c r="M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W32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Y32" i="18"/>
  <c r="X32" i="18"/>
  <c r="W32" i="18"/>
  <c r="U32" i="18"/>
  <c r="T32" i="18"/>
  <c r="S32" i="18"/>
  <c r="Q32" i="18"/>
  <c r="AV32" i="18"/>
  <c r="P32" i="18"/>
  <c r="O32" i="18"/>
  <c r="M32" i="18"/>
  <c r="L32" i="18"/>
  <c r="K32" i="18"/>
  <c r="I32" i="18"/>
  <c r="G32" i="18"/>
  <c r="E32" i="18"/>
  <c r="AV31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P31" i="18"/>
  <c r="O31" i="18"/>
  <c r="M31" i="18"/>
  <c r="L31" i="18"/>
  <c r="K31" i="18"/>
  <c r="I31" i="18"/>
  <c r="G31" i="18"/>
  <c r="E31" i="18"/>
  <c r="AW30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V29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P29" i="18"/>
  <c r="O29" i="18"/>
  <c r="M29" i="18"/>
  <c r="L29" i="18"/>
  <c r="K29" i="18"/>
  <c r="I29" i="18"/>
  <c r="G29" i="18"/>
  <c r="E29" i="18"/>
  <c r="AW28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AV26" i="18"/>
  <c r="X26" i="18"/>
  <c r="W26" i="18"/>
  <c r="U26" i="18"/>
  <c r="T26" i="18"/>
  <c r="S26" i="18"/>
  <c r="Q26" i="18"/>
  <c r="P26" i="18"/>
  <c r="O26" i="18"/>
  <c r="M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W24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V23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L23" i="18"/>
  <c r="K23" i="18"/>
  <c r="I23" i="18"/>
  <c r="G23" i="18"/>
  <c r="E23" i="18"/>
  <c r="AW22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V21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P21" i="18"/>
  <c r="O21" i="18"/>
  <c r="M21" i="18"/>
  <c r="L21" i="18"/>
  <c r="K21" i="18"/>
  <c r="I21" i="18"/>
  <c r="G21" i="18"/>
  <c r="E21" i="18"/>
  <c r="AW20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AV18" i="18"/>
  <c r="X18" i="18"/>
  <c r="W18" i="18"/>
  <c r="U18" i="18"/>
  <c r="T18" i="18"/>
  <c r="S18" i="18"/>
  <c r="Q18" i="18"/>
  <c r="P18" i="18"/>
  <c r="O18" i="18"/>
  <c r="M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AW17" i="18"/>
  <c r="Y17" i="18"/>
  <c r="X17" i="18"/>
  <c r="W17" i="18"/>
  <c r="U17" i="18"/>
  <c r="T17" i="18"/>
  <c r="S17" i="18"/>
  <c r="Q17" i="18"/>
  <c r="P17" i="18"/>
  <c r="O17" i="18"/>
  <c r="M17" i="18"/>
  <c r="AV17" i="18"/>
  <c r="L17" i="18"/>
  <c r="K17" i="18"/>
  <c r="I17" i="18"/>
  <c r="G17" i="18"/>
  <c r="E17" i="18"/>
  <c r="AW16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Y16" i="18"/>
  <c r="X16" i="18"/>
  <c r="W16" i="18"/>
  <c r="U16" i="18"/>
  <c r="T16" i="18"/>
  <c r="S16" i="18"/>
  <c r="Q16" i="18"/>
  <c r="AV16" i="18"/>
  <c r="P16" i="18"/>
  <c r="O16" i="18"/>
  <c r="M16" i="18"/>
  <c r="L16" i="18"/>
  <c r="K16" i="18"/>
  <c r="I16" i="18"/>
  <c r="G16" i="18"/>
  <c r="E16" i="18"/>
  <c r="AV15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L15" i="18"/>
  <c r="K15" i="18"/>
  <c r="I15" i="18"/>
  <c r="G15" i="18"/>
  <c r="E15" i="18"/>
  <c r="AW14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I13" i="18"/>
  <c r="AH13" i="18"/>
  <c r="AG13" i="18"/>
  <c r="AE13" i="18"/>
  <c r="AD13" i="18"/>
  <c r="AC13" i="18"/>
  <c r="AB13" i="18"/>
  <c r="AW13" i="18"/>
  <c r="Y13" i="18"/>
  <c r="X13" i="18"/>
  <c r="W13" i="18"/>
  <c r="U13" i="18"/>
  <c r="AV13" i="18"/>
  <c r="T13" i="18"/>
  <c r="S13" i="18"/>
  <c r="Q13" i="18"/>
  <c r="P13" i="18"/>
  <c r="O13" i="18"/>
  <c r="M13" i="18"/>
  <c r="L13" i="18"/>
  <c r="K13" i="18"/>
  <c r="I13" i="18"/>
  <c r="G13" i="18"/>
  <c r="E13" i="18"/>
  <c r="AW12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E11" i="18"/>
  <c r="AD11" i="18"/>
  <c r="AC11" i="18"/>
  <c r="AB11" i="18"/>
  <c r="AW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AT10" i="18"/>
  <c r="AQ10" i="18"/>
  <c r="J21" i="22"/>
  <c r="AP10" i="18"/>
  <c r="AM10" i="18"/>
  <c r="I21" i="22"/>
  <c r="AI10" i="18"/>
  <c r="AH10" i="18"/>
  <c r="AB10" i="18"/>
  <c r="AD10" i="18"/>
  <c r="Y10" i="18"/>
  <c r="G21" i="22"/>
  <c r="X10" i="18"/>
  <c r="U10" i="18"/>
  <c r="F21" i="22"/>
  <c r="T10" i="18"/>
  <c r="Q10" i="18"/>
  <c r="E21" i="22"/>
  <c r="P10" i="18"/>
  <c r="M10" i="18"/>
  <c r="D21" i="22"/>
  <c r="L10" i="18"/>
  <c r="I10" i="18"/>
  <c r="G10" i="18"/>
  <c r="E10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AH10" i="17"/>
  <c r="AB10" i="17"/>
  <c r="AB3" i="17" s="1"/>
  <c r="Y10" i="17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AT10" i="16"/>
  <c r="AQ10" i="16"/>
  <c r="AP10" i="16"/>
  <c r="AM10" i="16"/>
  <c r="AI10" i="16"/>
  <c r="AH10" i="16"/>
  <c r="AB10" i="16"/>
  <c r="AE10" i="16"/>
  <c r="AV10" i="16"/>
  <c r="Y10" i="16"/>
  <c r="X10" i="16"/>
  <c r="U10" i="16"/>
  <c r="T10" i="16"/>
  <c r="Q10" i="16"/>
  <c r="P10" i="16"/>
  <c r="M10" i="16"/>
  <c r="L10" i="16"/>
  <c r="I10" i="16"/>
  <c r="G10" i="16"/>
  <c r="E10" i="16"/>
  <c r="AO11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AT10" i="15"/>
  <c r="AQ10" i="15"/>
  <c r="AP10" i="15"/>
  <c r="AO10" i="15"/>
  <c r="AM10" i="15"/>
  <c r="AI10" i="15"/>
  <c r="AH10" i="15"/>
  <c r="AB10" i="15"/>
  <c r="Y10" i="15"/>
  <c r="X10" i="15"/>
  <c r="U10" i="15"/>
  <c r="T10" i="15"/>
  <c r="S10" i="15"/>
  <c r="Q10" i="15"/>
  <c r="P10" i="15"/>
  <c r="M10" i="15"/>
  <c r="L10" i="15"/>
  <c r="I10" i="15"/>
  <c r="G10" i="15"/>
  <c r="E10" i="15"/>
  <c r="AV12" i="16"/>
  <c r="O11" i="16"/>
  <c r="AS10" i="16"/>
  <c r="AG11" i="16"/>
  <c r="AV11" i="16"/>
  <c r="AW11" i="16"/>
  <c r="I28" i="21"/>
  <c r="AO10" i="16"/>
  <c r="AG10" i="16"/>
  <c r="O10" i="16"/>
  <c r="AS10" i="18"/>
  <c r="W10" i="15"/>
  <c r="O10" i="15"/>
  <c r="J25" i="21"/>
  <c r="I29" i="21"/>
  <c r="I25" i="21"/>
  <c r="J29" i="21"/>
  <c r="I24" i="21"/>
  <c r="J24" i="21"/>
  <c r="J11" i="21"/>
  <c r="D7" i="21"/>
  <c r="J7" i="21"/>
  <c r="J7" i="22"/>
  <c r="D7" i="22"/>
  <c r="K11" i="22"/>
  <c r="E11" i="22"/>
  <c r="I7" i="21"/>
  <c r="G11" i="21"/>
  <c r="K7" i="21"/>
  <c r="I11" i="21"/>
  <c r="E7" i="21"/>
  <c r="K11" i="21"/>
  <c r="F7" i="21"/>
  <c r="D11" i="21"/>
  <c r="G7" i="21"/>
  <c r="E11" i="21"/>
  <c r="H7" i="21"/>
  <c r="J7" i="20"/>
  <c r="H11" i="20"/>
  <c r="K7" i="20"/>
  <c r="I11" i="20"/>
  <c r="D7" i="20"/>
  <c r="J11" i="20"/>
  <c r="E7" i="20"/>
  <c r="K11" i="20"/>
  <c r="I7" i="20"/>
  <c r="F7" i="20"/>
  <c r="D11" i="20"/>
  <c r="G11" i="20"/>
  <c r="G7" i="20"/>
  <c r="E11" i="20"/>
  <c r="H7" i="20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V20" i="18"/>
  <c r="AV19" i="18"/>
  <c r="AV24" i="18"/>
  <c r="AV12" i="18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AV11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AW15" i="17"/>
  <c r="AV45" i="17"/>
  <c r="AV52" i="17"/>
  <c r="AV54" i="17"/>
  <c r="AV58" i="17"/>
  <c r="AV64" i="17"/>
  <c r="AV262" i="17"/>
  <c r="AV275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AV13" i="17"/>
  <c r="AV20" i="17"/>
  <c r="AV22" i="17"/>
  <c r="AV35" i="17"/>
  <c r="AV67" i="17"/>
  <c r="AV243" i="17"/>
  <c r="AV292" i="17"/>
  <c r="AV307" i="17"/>
  <c r="AV31" i="16"/>
  <c r="AV76" i="16"/>
  <c r="AW10" i="16"/>
  <c r="AW3" i="16"/>
  <c r="AV28" i="16"/>
  <c r="AV29" i="16"/>
  <c r="AV63" i="16"/>
  <c r="AV65" i="16"/>
  <c r="AV68" i="16"/>
  <c r="AV69" i="16"/>
  <c r="AV23" i="16"/>
  <c r="AV25" i="16"/>
  <c r="AV47" i="16"/>
  <c r="AV49" i="16"/>
  <c r="AV20" i="16"/>
  <c r="S11" i="16"/>
  <c r="AV15" i="16"/>
  <c r="AV17" i="16"/>
  <c r="AV39" i="16"/>
  <c r="AV41" i="16"/>
  <c r="W11" i="16"/>
  <c r="AV36" i="16"/>
  <c r="AK11" i="16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AH10" i="13"/>
  <c r="AB10" i="13"/>
  <c r="AE10" i="13"/>
  <c r="AV10" i="13"/>
  <c r="Y10" i="13"/>
  <c r="G21" i="14"/>
  <c r="X10" i="13"/>
  <c r="U10" i="13"/>
  <c r="F21" i="14"/>
  <c r="T10" i="13"/>
  <c r="S10" i="13"/>
  <c r="Q10" i="13"/>
  <c r="E21" i="14"/>
  <c r="P10" i="13"/>
  <c r="M10" i="13"/>
  <c r="D21" i="14"/>
  <c r="L10" i="13"/>
  <c r="I10" i="13"/>
  <c r="G10" i="13"/>
  <c r="E10" i="13"/>
  <c r="AU309" i="4"/>
  <c r="AT309" i="4"/>
  <c r="AS309" i="4"/>
  <c r="AQ309" i="4"/>
  <c r="AP309" i="4"/>
  <c r="AO309" i="4"/>
  <c r="AM309" i="4"/>
  <c r="AV309" i="4"/>
  <c r="AL309" i="4"/>
  <c r="AK309" i="4"/>
  <c r="AI309" i="4"/>
  <c r="AH309" i="4"/>
  <c r="AG309" i="4"/>
  <c r="AE309" i="4"/>
  <c r="AD309" i="4"/>
  <c r="AC309" i="4"/>
  <c r="AB309" i="4"/>
  <c r="AW309" i="4"/>
  <c r="Y309" i="4"/>
  <c r="X309" i="4"/>
  <c r="W309" i="4"/>
  <c r="U309" i="4"/>
  <c r="T309" i="4"/>
  <c r="S309" i="4"/>
  <c r="Q309" i="4"/>
  <c r="P309" i="4"/>
  <c r="O309" i="4"/>
  <c r="M309" i="4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V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/>
  <c r="Y304" i="4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/>
  <c r="Y302" i="4"/>
  <c r="X302" i="4"/>
  <c r="W302" i="4"/>
  <c r="U302" i="4"/>
  <c r="AV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/>
  <c r="Y300" i="4"/>
  <c r="X300" i="4"/>
  <c r="W300" i="4"/>
  <c r="U300" i="4"/>
  <c r="T300" i="4"/>
  <c r="S300" i="4"/>
  <c r="Q300" i="4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/>
  <c r="Y299" i="4"/>
  <c r="X299" i="4"/>
  <c r="W299" i="4"/>
  <c r="U299" i="4"/>
  <c r="T299" i="4"/>
  <c r="S299" i="4"/>
  <c r="Q299" i="4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V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/>
  <c r="Y298" i="4"/>
  <c r="X298" i="4"/>
  <c r="W298" i="4"/>
  <c r="U298" i="4"/>
  <c r="T298" i="4"/>
  <c r="S298" i="4"/>
  <c r="Q298" i="4"/>
  <c r="P298" i="4"/>
  <c r="O298" i="4"/>
  <c r="M298" i="4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/>
  <c r="Y297" i="4"/>
  <c r="X297" i="4"/>
  <c r="W297" i="4"/>
  <c r="U297" i="4"/>
  <c r="T297" i="4"/>
  <c r="S297" i="4"/>
  <c r="Q297" i="4"/>
  <c r="P297" i="4"/>
  <c r="O297" i="4"/>
  <c r="M297" i="4"/>
  <c r="AV297" i="4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D290" i="4"/>
  <c r="AC290" i="4"/>
  <c r="AB290" i="4"/>
  <c r="AW290" i="4"/>
  <c r="Y290" i="4"/>
  <c r="AV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AV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/>
  <c r="Y282" i="4"/>
  <c r="X282" i="4"/>
  <c r="W282" i="4"/>
  <c r="U282" i="4"/>
  <c r="T282" i="4"/>
  <c r="S282" i="4"/>
  <c r="Q282" i="4"/>
  <c r="AV282" i="4"/>
  <c r="P282" i="4"/>
  <c r="O282" i="4"/>
  <c r="M282" i="4"/>
  <c r="L282" i="4"/>
  <c r="K282" i="4"/>
  <c r="I282" i="4"/>
  <c r="G282" i="4"/>
  <c r="E282" i="4"/>
  <c r="AU281" i="4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/>
  <c r="Y277" i="4"/>
  <c r="X277" i="4"/>
  <c r="W277" i="4"/>
  <c r="U277" i="4"/>
  <c r="AV277" i="4"/>
  <c r="T277" i="4"/>
  <c r="S277" i="4"/>
  <c r="Q277" i="4"/>
  <c r="P277" i="4"/>
  <c r="O277" i="4"/>
  <c r="M277" i="4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AV276" i="4"/>
  <c r="T276" i="4"/>
  <c r="S276" i="4"/>
  <c r="Q276" i="4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/>
  <c r="Y274" i="4"/>
  <c r="X274" i="4"/>
  <c r="W274" i="4"/>
  <c r="U274" i="4"/>
  <c r="T274" i="4"/>
  <c r="S274" i="4"/>
  <c r="Q274" i="4"/>
  <c r="P274" i="4"/>
  <c r="O274" i="4"/>
  <c r="M274" i="4"/>
  <c r="AV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/>
  <c r="Y272" i="4"/>
  <c r="AV272" i="4"/>
  <c r="X272" i="4"/>
  <c r="W272" i="4"/>
  <c r="U272" i="4"/>
  <c r="T272" i="4"/>
  <c r="S272" i="4"/>
  <c r="Q272" i="4"/>
  <c r="P272" i="4"/>
  <c r="O272" i="4"/>
  <c r="M272" i="4"/>
  <c r="L272" i="4"/>
  <c r="K272" i="4"/>
  <c r="I272" i="4"/>
  <c r="G272" i="4"/>
  <c r="E272" i="4"/>
  <c r="AU271" i="4"/>
  <c r="AV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/>
  <c r="Y271" i="4"/>
  <c r="X271" i="4"/>
  <c r="W271" i="4"/>
  <c r="U271" i="4"/>
  <c r="T271" i="4"/>
  <c r="S271" i="4"/>
  <c r="Q271" i="4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/>
  <c r="Y264" i="4"/>
  <c r="X264" i="4"/>
  <c r="W264" i="4"/>
  <c r="U264" i="4"/>
  <c r="T264" i="4"/>
  <c r="S264" i="4"/>
  <c r="Q264" i="4"/>
  <c r="P264" i="4"/>
  <c r="O264" i="4"/>
  <c r="M264" i="4"/>
  <c r="AV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AV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/>
  <c r="Y256" i="4"/>
  <c r="AV256" i="4"/>
  <c r="X256" i="4"/>
  <c r="W256" i="4"/>
  <c r="U256" i="4"/>
  <c r="T256" i="4"/>
  <c r="S256" i="4"/>
  <c r="Q256" i="4"/>
  <c r="P256" i="4"/>
  <c r="O256" i="4"/>
  <c r="M256" i="4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V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L254" i="4"/>
  <c r="K254" i="4"/>
  <c r="I254" i="4"/>
  <c r="G254" i="4"/>
  <c r="E254" i="4"/>
  <c r="AU253" i="4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/>
  <c r="Y247" i="4"/>
  <c r="X247" i="4"/>
  <c r="W247" i="4"/>
  <c r="U247" i="4"/>
  <c r="T247" i="4"/>
  <c r="S247" i="4"/>
  <c r="Q247" i="4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/>
  <c r="Y246" i="4"/>
  <c r="X246" i="4"/>
  <c r="W246" i="4"/>
  <c r="U246" i="4"/>
  <c r="T246" i="4"/>
  <c r="S246" i="4"/>
  <c r="Q246" i="4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/>
  <c r="Y245" i="4"/>
  <c r="X245" i="4"/>
  <c r="W245" i="4"/>
  <c r="U245" i="4"/>
  <c r="T245" i="4"/>
  <c r="S245" i="4"/>
  <c r="Q245" i="4"/>
  <c r="AV245" i="4"/>
  <c r="P245" i="4"/>
  <c r="O245" i="4"/>
  <c r="M245" i="4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/>
  <c r="Y239" i="4"/>
  <c r="X239" i="4"/>
  <c r="W239" i="4"/>
  <c r="U239" i="4"/>
  <c r="T239" i="4"/>
  <c r="S239" i="4"/>
  <c r="Q239" i="4"/>
  <c r="P239" i="4"/>
  <c r="O239" i="4"/>
  <c r="M239" i="4"/>
  <c r="AV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V238" i="4"/>
  <c r="AH238" i="4"/>
  <c r="AG238" i="4"/>
  <c r="AE238" i="4"/>
  <c r="AD238" i="4"/>
  <c r="AC238" i="4"/>
  <c r="AB238" i="4"/>
  <c r="AW238" i="4"/>
  <c r="Y238" i="4"/>
  <c r="X238" i="4"/>
  <c r="W238" i="4"/>
  <c r="U238" i="4"/>
  <c r="T238" i="4"/>
  <c r="S238" i="4"/>
  <c r="Q238" i="4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AV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/>
  <c r="Y235" i="4"/>
  <c r="X235" i="4"/>
  <c r="W235" i="4"/>
  <c r="U235" i="4"/>
  <c r="T235" i="4"/>
  <c r="S235" i="4"/>
  <c r="Q235" i="4"/>
  <c r="AV235" i="4"/>
  <c r="P235" i="4"/>
  <c r="O235" i="4"/>
  <c r="M235" i="4"/>
  <c r="L235" i="4"/>
  <c r="K235" i="4"/>
  <c r="I235" i="4"/>
  <c r="G235" i="4"/>
  <c r="E235" i="4"/>
  <c r="AU234" i="4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/>
  <c r="Y232" i="4"/>
  <c r="X232" i="4"/>
  <c r="W232" i="4"/>
  <c r="U232" i="4"/>
  <c r="T232" i="4"/>
  <c r="S232" i="4"/>
  <c r="Q232" i="4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/>
  <c r="Y231" i="4"/>
  <c r="X231" i="4"/>
  <c r="W231" i="4"/>
  <c r="U231" i="4"/>
  <c r="T231" i="4"/>
  <c r="S231" i="4"/>
  <c r="Q231" i="4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/>
  <c r="Y230" i="4"/>
  <c r="X230" i="4"/>
  <c r="W230" i="4"/>
  <c r="U230" i="4"/>
  <c r="T230" i="4"/>
  <c r="S230" i="4"/>
  <c r="Q230" i="4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/>
  <c r="Y229" i="4"/>
  <c r="X229" i="4"/>
  <c r="W229" i="4"/>
  <c r="U229" i="4"/>
  <c r="T229" i="4"/>
  <c r="S229" i="4"/>
  <c r="Q229" i="4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/>
  <c r="Y228" i="4"/>
  <c r="X228" i="4"/>
  <c r="W228" i="4"/>
  <c r="U228" i="4"/>
  <c r="T228" i="4"/>
  <c r="S228" i="4"/>
  <c r="Q228" i="4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/>
  <c r="Y227" i="4"/>
  <c r="X227" i="4"/>
  <c r="W227" i="4"/>
  <c r="U227" i="4"/>
  <c r="T227" i="4"/>
  <c r="S227" i="4"/>
  <c r="Q227" i="4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/>
  <c r="Y226" i="4"/>
  <c r="X226" i="4"/>
  <c r="W226" i="4"/>
  <c r="U226" i="4"/>
  <c r="T226" i="4"/>
  <c r="S226" i="4"/>
  <c r="Q226" i="4"/>
  <c r="AV226" i="4"/>
  <c r="P226" i="4"/>
  <c r="O226" i="4"/>
  <c r="M226" i="4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/>
  <c r="Y224" i="4"/>
  <c r="X224" i="4"/>
  <c r="W224" i="4"/>
  <c r="U224" i="4"/>
  <c r="T224" i="4"/>
  <c r="S224" i="4"/>
  <c r="Q224" i="4"/>
  <c r="P224" i="4"/>
  <c r="O224" i="4"/>
  <c r="M224" i="4"/>
  <c r="AV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/>
  <c r="L223" i="4"/>
  <c r="K223" i="4"/>
  <c r="I223" i="4"/>
  <c r="G223" i="4"/>
  <c r="E223" i="4"/>
  <c r="AU222" i="4"/>
  <c r="AT222" i="4"/>
  <c r="AS222" i="4"/>
  <c r="AQ222" i="4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/>
  <c r="Y219" i="4"/>
  <c r="AV219" i="4"/>
  <c r="X219" i="4"/>
  <c r="W219" i="4"/>
  <c r="U219" i="4"/>
  <c r="T219" i="4"/>
  <c r="S219" i="4"/>
  <c r="Q219" i="4"/>
  <c r="P219" i="4"/>
  <c r="O219" i="4"/>
  <c r="M219" i="4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/>
  <c r="Y214" i="4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/>
  <c r="Y213" i="4"/>
  <c r="X213" i="4"/>
  <c r="W213" i="4"/>
  <c r="U213" i="4"/>
  <c r="T213" i="4"/>
  <c r="S213" i="4"/>
  <c r="Q213" i="4"/>
  <c r="AV213" i="4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/>
  <c r="Y211" i="4"/>
  <c r="X211" i="4"/>
  <c r="W211" i="4"/>
  <c r="U211" i="4"/>
  <c r="T211" i="4"/>
  <c r="S211" i="4"/>
  <c r="Q211" i="4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/>
  <c r="Y210" i="4"/>
  <c r="X210" i="4"/>
  <c r="W210" i="4"/>
  <c r="U210" i="4"/>
  <c r="T210" i="4"/>
  <c r="S210" i="4"/>
  <c r="Q210" i="4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/>
  <c r="Y209" i="4"/>
  <c r="X209" i="4"/>
  <c r="W209" i="4"/>
  <c r="U209" i="4"/>
  <c r="T209" i="4"/>
  <c r="S209" i="4"/>
  <c r="Q209" i="4"/>
  <c r="AV209" i="4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/>
  <c r="Y208" i="4"/>
  <c r="X208" i="4"/>
  <c r="W208" i="4"/>
  <c r="U208" i="4"/>
  <c r="AV208" i="4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V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V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/>
  <c r="Y203" i="4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/>
  <c r="Y202" i="4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/>
  <c r="Y201" i="4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/>
  <c r="Y199" i="4"/>
  <c r="X199" i="4"/>
  <c r="W199" i="4"/>
  <c r="U199" i="4"/>
  <c r="T199" i="4"/>
  <c r="S199" i="4"/>
  <c r="Q199" i="4"/>
  <c r="AV199" i="4"/>
  <c r="P199" i="4"/>
  <c r="O199" i="4"/>
  <c r="M199" i="4"/>
  <c r="L199" i="4"/>
  <c r="K199" i="4"/>
  <c r="I199" i="4"/>
  <c r="G199" i="4"/>
  <c r="E199" i="4"/>
  <c r="AU198" i="4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AV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/>
  <c r="Y197" i="4"/>
  <c r="X197" i="4"/>
  <c r="W197" i="4"/>
  <c r="U197" i="4"/>
  <c r="T197" i="4"/>
  <c r="S197" i="4"/>
  <c r="Q197" i="4"/>
  <c r="AV197" i="4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L196" i="4"/>
  <c r="AK196" i="4"/>
  <c r="AI196" i="4"/>
  <c r="AH196" i="4"/>
  <c r="AG196" i="4"/>
  <c r="AE196" i="4"/>
  <c r="AD196" i="4"/>
  <c r="AC196" i="4"/>
  <c r="AB196" i="4"/>
  <c r="AW196" i="4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L194" i="4"/>
  <c r="AK194" i="4"/>
  <c r="AI194" i="4"/>
  <c r="AH194" i="4"/>
  <c r="AG194" i="4"/>
  <c r="AE194" i="4"/>
  <c r="AD194" i="4"/>
  <c r="AC194" i="4"/>
  <c r="AB194" i="4"/>
  <c r="AW194" i="4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/>
  <c r="Y193" i="4"/>
  <c r="X193" i="4"/>
  <c r="W193" i="4"/>
  <c r="U193" i="4"/>
  <c r="AV193" i="4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/>
  <c r="L189" i="4"/>
  <c r="K189" i="4"/>
  <c r="I189" i="4"/>
  <c r="G189" i="4"/>
  <c r="E189" i="4"/>
  <c r="AU188" i="4"/>
  <c r="AT188" i="4"/>
  <c r="AS188" i="4"/>
  <c r="AQ188" i="4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/>
  <c r="Y186" i="4"/>
  <c r="X186" i="4"/>
  <c r="W186" i="4"/>
  <c r="U186" i="4"/>
  <c r="T186" i="4"/>
  <c r="S186" i="4"/>
  <c r="Q186" i="4"/>
  <c r="AV186" i="4"/>
  <c r="P186" i="4"/>
  <c r="O186" i="4"/>
  <c r="M186" i="4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AV183" i="4"/>
  <c r="P183" i="4"/>
  <c r="O183" i="4"/>
  <c r="M183" i="4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/>
  <c r="Y182" i="4"/>
  <c r="X182" i="4"/>
  <c r="W182" i="4"/>
  <c r="U182" i="4"/>
  <c r="T182" i="4"/>
  <c r="S182" i="4"/>
  <c r="Q182" i="4"/>
  <c r="AV182" i="4"/>
  <c r="P182" i="4"/>
  <c r="O182" i="4"/>
  <c r="M182" i="4"/>
  <c r="L182" i="4"/>
  <c r="K182" i="4"/>
  <c r="I182" i="4"/>
  <c r="G182" i="4"/>
  <c r="E182" i="4"/>
  <c r="AU181" i="4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/>
  <c r="L177" i="4"/>
  <c r="K177" i="4"/>
  <c r="I177" i="4"/>
  <c r="G177" i="4"/>
  <c r="E177" i="4"/>
  <c r="AU176" i="4"/>
  <c r="AT176" i="4"/>
  <c r="AS176" i="4"/>
  <c r="AQ176" i="4"/>
  <c r="AV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/>
  <c r="Y176" i="4"/>
  <c r="X176" i="4"/>
  <c r="W176" i="4"/>
  <c r="U176" i="4"/>
  <c r="T176" i="4"/>
  <c r="S176" i="4"/>
  <c r="Q176" i="4"/>
  <c r="P176" i="4"/>
  <c r="O176" i="4"/>
  <c r="M176" i="4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/>
  <c r="Y175" i="4"/>
  <c r="X175" i="4"/>
  <c r="W175" i="4"/>
  <c r="U175" i="4"/>
  <c r="T175" i="4"/>
  <c r="S175" i="4"/>
  <c r="Q175" i="4"/>
  <c r="P175" i="4"/>
  <c r="O175" i="4"/>
  <c r="M175" i="4"/>
  <c r="AV175" i="4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/>
  <c r="Y174" i="4"/>
  <c r="AV174" i="4"/>
  <c r="X174" i="4"/>
  <c r="W174" i="4"/>
  <c r="U174" i="4"/>
  <c r="T174" i="4"/>
  <c r="S174" i="4"/>
  <c r="Q174" i="4"/>
  <c r="P174" i="4"/>
  <c r="O174" i="4"/>
  <c r="M174" i="4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T172" i="4"/>
  <c r="S172" i="4"/>
  <c r="Q172" i="4"/>
  <c r="AV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AV170" i="4"/>
  <c r="P170" i="4"/>
  <c r="O170" i="4"/>
  <c r="M170" i="4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/>
  <c r="Y169" i="4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/>
  <c r="Y168" i="4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/>
  <c r="L165" i="4"/>
  <c r="K165" i="4"/>
  <c r="I165" i="4"/>
  <c r="G165" i="4"/>
  <c r="E165" i="4"/>
  <c r="AU164" i="4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V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/>
  <c r="Y161" i="4"/>
  <c r="X161" i="4"/>
  <c r="W161" i="4"/>
  <c r="U161" i="4"/>
  <c r="T161" i="4"/>
  <c r="S161" i="4"/>
  <c r="Q161" i="4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/>
  <c r="Y160" i="4"/>
  <c r="X160" i="4"/>
  <c r="W160" i="4"/>
  <c r="U160" i="4"/>
  <c r="T160" i="4"/>
  <c r="S160" i="4"/>
  <c r="Q160" i="4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/>
  <c r="Y159" i="4"/>
  <c r="X159" i="4"/>
  <c r="W159" i="4"/>
  <c r="U159" i="4"/>
  <c r="T159" i="4"/>
  <c r="S159" i="4"/>
  <c r="Q159" i="4"/>
  <c r="P159" i="4"/>
  <c r="O159" i="4"/>
  <c r="M159" i="4"/>
  <c r="AV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/>
  <c r="Y157" i="4"/>
  <c r="X157" i="4"/>
  <c r="W157" i="4"/>
  <c r="U157" i="4"/>
  <c r="T157" i="4"/>
  <c r="S157" i="4"/>
  <c r="Q157" i="4"/>
  <c r="P157" i="4"/>
  <c r="O157" i="4"/>
  <c r="M157" i="4"/>
  <c r="AV157" i="4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/>
  <c r="Y156" i="4"/>
  <c r="X156" i="4"/>
  <c r="W156" i="4"/>
  <c r="U156" i="4"/>
  <c r="T156" i="4"/>
  <c r="S156" i="4"/>
  <c r="Q156" i="4"/>
  <c r="P156" i="4"/>
  <c r="O156" i="4"/>
  <c r="M156" i="4"/>
  <c r="AV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AV155" i="4"/>
  <c r="P155" i="4"/>
  <c r="O155" i="4"/>
  <c r="M155" i="4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/>
  <c r="Y154" i="4"/>
  <c r="X154" i="4"/>
  <c r="W154" i="4"/>
  <c r="U154" i="4"/>
  <c r="T154" i="4"/>
  <c r="S154" i="4"/>
  <c r="Q154" i="4"/>
  <c r="AV154" i="4"/>
  <c r="P154" i="4"/>
  <c r="O154" i="4"/>
  <c r="M154" i="4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V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X148" i="4"/>
  <c r="W148" i="4"/>
  <c r="U148" i="4"/>
  <c r="T148" i="4"/>
  <c r="S148" i="4"/>
  <c r="Q148" i="4"/>
  <c r="AV148" i="4"/>
  <c r="P148" i="4"/>
  <c r="O148" i="4"/>
  <c r="M148" i="4"/>
  <c r="L148" i="4"/>
  <c r="K148" i="4"/>
  <c r="I148" i="4"/>
  <c r="G148" i="4"/>
  <c r="E148" i="4"/>
  <c r="AU147" i="4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/>
  <c r="Y145" i="4"/>
  <c r="X145" i="4"/>
  <c r="W145" i="4"/>
  <c r="U145" i="4"/>
  <c r="T145" i="4"/>
  <c r="S145" i="4"/>
  <c r="Q145" i="4"/>
  <c r="P145" i="4"/>
  <c r="O145" i="4"/>
  <c r="M145" i="4"/>
  <c r="AV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/>
  <c r="Y144" i="4"/>
  <c r="AV144" i="4"/>
  <c r="X144" i="4"/>
  <c r="W144" i="4"/>
  <c r="U144" i="4"/>
  <c r="T144" i="4"/>
  <c r="S144" i="4"/>
  <c r="Q144" i="4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/>
  <c r="Y140" i="4"/>
  <c r="X140" i="4"/>
  <c r="W140" i="4"/>
  <c r="U140" i="4"/>
  <c r="T140" i="4"/>
  <c r="S140" i="4"/>
  <c r="Q140" i="4"/>
  <c r="P140" i="4"/>
  <c r="O140" i="4"/>
  <c r="M140" i="4"/>
  <c r="AV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T139" i="4"/>
  <c r="S139" i="4"/>
  <c r="Q139" i="4"/>
  <c r="P139" i="4"/>
  <c r="O139" i="4"/>
  <c r="M139" i="4"/>
  <c r="AV139" i="4"/>
  <c r="L139" i="4"/>
  <c r="K139" i="4"/>
  <c r="I139" i="4"/>
  <c r="G139" i="4"/>
  <c r="E139" i="4"/>
  <c r="AU138" i="4"/>
  <c r="AT138" i="4"/>
  <c r="AS138" i="4"/>
  <c r="AQ138" i="4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V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AV134" i="4"/>
  <c r="T134" i="4"/>
  <c r="S134" i="4"/>
  <c r="Q134" i="4"/>
  <c r="P134" i="4"/>
  <c r="O134" i="4"/>
  <c r="M134" i="4"/>
  <c r="L134" i="4"/>
  <c r="K134" i="4"/>
  <c r="I134" i="4"/>
  <c r="G134" i="4"/>
  <c r="E134" i="4"/>
  <c r="AU133" i="4"/>
  <c r="AT133" i="4"/>
  <c r="AS133" i="4"/>
  <c r="AQ133" i="4"/>
  <c r="AV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L133" i="4"/>
  <c r="K133" i="4"/>
  <c r="I133" i="4"/>
  <c r="G133" i="4"/>
  <c r="E133" i="4"/>
  <c r="AU132" i="4"/>
  <c r="AT132" i="4"/>
  <c r="AS132" i="4"/>
  <c r="AQ132" i="4"/>
  <c r="AV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/>
  <c r="Y132" i="4"/>
  <c r="X132" i="4"/>
  <c r="W132" i="4"/>
  <c r="U132" i="4"/>
  <c r="T132" i="4"/>
  <c r="S132" i="4"/>
  <c r="Q132" i="4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/>
  <c r="Y131" i="4"/>
  <c r="X131" i="4"/>
  <c r="W131" i="4"/>
  <c r="U131" i="4"/>
  <c r="T131" i="4"/>
  <c r="S131" i="4"/>
  <c r="Q131" i="4"/>
  <c r="P131" i="4"/>
  <c r="O131" i="4"/>
  <c r="M131" i="4"/>
  <c r="AV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L128" i="4"/>
  <c r="AK128" i="4"/>
  <c r="AI128" i="4"/>
  <c r="AH128" i="4"/>
  <c r="AG128" i="4"/>
  <c r="AE128" i="4"/>
  <c r="AD128" i="4"/>
  <c r="AC128" i="4"/>
  <c r="AB128" i="4"/>
  <c r="AW128" i="4"/>
  <c r="Y128" i="4"/>
  <c r="AV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/>
  <c r="Y123" i="4"/>
  <c r="X123" i="4"/>
  <c r="W123" i="4"/>
  <c r="U123" i="4"/>
  <c r="T123" i="4"/>
  <c r="S123" i="4"/>
  <c r="Q123" i="4"/>
  <c r="P123" i="4"/>
  <c r="O123" i="4"/>
  <c r="M123" i="4"/>
  <c r="AV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V122" i="4"/>
  <c r="AL122" i="4"/>
  <c r="AK122" i="4"/>
  <c r="AI122" i="4"/>
  <c r="AH122" i="4"/>
  <c r="AG122" i="4"/>
  <c r="AE122" i="4"/>
  <c r="AD122" i="4"/>
  <c r="AC122" i="4"/>
  <c r="AB122" i="4"/>
  <c r="AW122" i="4"/>
  <c r="Y122" i="4"/>
  <c r="X122" i="4"/>
  <c r="W122" i="4"/>
  <c r="U122" i="4"/>
  <c r="T122" i="4"/>
  <c r="S122" i="4"/>
  <c r="Q122" i="4"/>
  <c r="P122" i="4"/>
  <c r="O122" i="4"/>
  <c r="M122" i="4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X116" i="4"/>
  <c r="W116" i="4"/>
  <c r="U116" i="4"/>
  <c r="T116" i="4"/>
  <c r="S116" i="4"/>
  <c r="Q116" i="4"/>
  <c r="P116" i="4"/>
  <c r="O116" i="4"/>
  <c r="M116" i="4"/>
  <c r="AV116" i="4"/>
  <c r="L116" i="4"/>
  <c r="K116" i="4"/>
  <c r="I116" i="4"/>
  <c r="G116" i="4"/>
  <c r="E116" i="4"/>
  <c r="AU115" i="4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/>
  <c r="Y108" i="4"/>
  <c r="X108" i="4"/>
  <c r="W108" i="4"/>
  <c r="U108" i="4"/>
  <c r="T108" i="4"/>
  <c r="S108" i="4"/>
  <c r="Q108" i="4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/>
  <c r="Y107" i="4"/>
  <c r="X107" i="4"/>
  <c r="W107" i="4"/>
  <c r="U107" i="4"/>
  <c r="T107" i="4"/>
  <c r="S107" i="4"/>
  <c r="Q107" i="4"/>
  <c r="P107" i="4"/>
  <c r="O107" i="4"/>
  <c r="M107" i="4"/>
  <c r="AV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AV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V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T102" i="4"/>
  <c r="S102" i="4"/>
  <c r="Q102" i="4"/>
  <c r="P102" i="4"/>
  <c r="O102" i="4"/>
  <c r="M102" i="4"/>
  <c r="AV102" i="4"/>
  <c r="L102" i="4"/>
  <c r="K102" i="4"/>
  <c r="I102" i="4"/>
  <c r="G102" i="4"/>
  <c r="E102" i="4"/>
  <c r="AU101" i="4"/>
  <c r="AT101" i="4"/>
  <c r="AS101" i="4"/>
  <c r="AQ101" i="4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/>
  <c r="Y100" i="4"/>
  <c r="X100" i="4"/>
  <c r="W100" i="4"/>
  <c r="U100" i="4"/>
  <c r="T100" i="4"/>
  <c r="S100" i="4"/>
  <c r="Q100" i="4"/>
  <c r="P100" i="4"/>
  <c r="O100" i="4"/>
  <c r="M100" i="4"/>
  <c r="AV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AV98" i="4"/>
  <c r="P98" i="4"/>
  <c r="O98" i="4"/>
  <c r="M98" i="4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V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G96" i="4"/>
  <c r="E96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AV94" i="4"/>
  <c r="T94" i="4"/>
  <c r="S94" i="4"/>
  <c r="Q94" i="4"/>
  <c r="P94" i="4"/>
  <c r="O94" i="4"/>
  <c r="M94" i="4"/>
  <c r="L94" i="4"/>
  <c r="K94" i="4"/>
  <c r="I94" i="4"/>
  <c r="G94" i="4"/>
  <c r="E94" i="4"/>
  <c r="AU93" i="4"/>
  <c r="AT93" i="4"/>
  <c r="AS93" i="4"/>
  <c r="AQ93" i="4"/>
  <c r="AV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G93" i="4"/>
  <c r="E93" i="4"/>
  <c r="AU92" i="4"/>
  <c r="AT92" i="4"/>
  <c r="AS92" i="4"/>
  <c r="AQ92" i="4"/>
  <c r="AP92" i="4"/>
  <c r="AO92" i="4"/>
  <c r="AM92" i="4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/>
  <c r="Y89" i="4"/>
  <c r="X89" i="4"/>
  <c r="W89" i="4"/>
  <c r="U89" i="4"/>
  <c r="T89" i="4"/>
  <c r="S89" i="4"/>
  <c r="Q89" i="4"/>
  <c r="P89" i="4"/>
  <c r="O89" i="4"/>
  <c r="M89" i="4"/>
  <c r="AV89" i="4"/>
  <c r="L89" i="4"/>
  <c r="K89" i="4"/>
  <c r="I89" i="4"/>
  <c r="G89" i="4"/>
  <c r="E89" i="4"/>
  <c r="AU88" i="4"/>
  <c r="AV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G88" i="4"/>
  <c r="E88" i="4"/>
  <c r="AU87" i="4"/>
  <c r="AT87" i="4"/>
  <c r="AS87" i="4"/>
  <c r="AQ87" i="4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AV85" i="4"/>
  <c r="P85" i="4"/>
  <c r="O85" i="4"/>
  <c r="M85" i="4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AV83" i="4"/>
  <c r="T83" i="4"/>
  <c r="S83" i="4"/>
  <c r="Q83" i="4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AV82" i="4"/>
  <c r="T82" i="4"/>
  <c r="S82" i="4"/>
  <c r="Q82" i="4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/>
  <c r="Y79" i="4"/>
  <c r="X79" i="4"/>
  <c r="W79" i="4"/>
  <c r="U79" i="4"/>
  <c r="T79" i="4"/>
  <c r="S79" i="4"/>
  <c r="Q79" i="4"/>
  <c r="P79" i="4"/>
  <c r="O79" i="4"/>
  <c r="M79" i="4"/>
  <c r="AV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/>
  <c r="Y74" i="4"/>
  <c r="X74" i="4"/>
  <c r="W74" i="4"/>
  <c r="U74" i="4"/>
  <c r="T74" i="4"/>
  <c r="S74" i="4"/>
  <c r="Q74" i="4"/>
  <c r="P74" i="4"/>
  <c r="O74" i="4"/>
  <c r="M74" i="4"/>
  <c r="AV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T73" i="4"/>
  <c r="S73" i="4"/>
  <c r="Q73" i="4"/>
  <c r="P73" i="4"/>
  <c r="O73" i="4"/>
  <c r="M73" i="4"/>
  <c r="AV73" i="4"/>
  <c r="L73" i="4"/>
  <c r="K73" i="4"/>
  <c r="I73" i="4"/>
  <c r="G73" i="4"/>
  <c r="E73" i="4"/>
  <c r="AU72" i="4"/>
  <c r="AT72" i="4"/>
  <c r="AS72" i="4"/>
  <c r="AQ72" i="4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/>
  <c r="Y71" i="4"/>
  <c r="X71" i="4"/>
  <c r="W71" i="4"/>
  <c r="U71" i="4"/>
  <c r="AV71" i="4"/>
  <c r="T71" i="4"/>
  <c r="S71" i="4"/>
  <c r="Q71" i="4"/>
  <c r="P71" i="4"/>
  <c r="O71" i="4"/>
  <c r="M71" i="4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AV69" i="4"/>
  <c r="X69" i="4"/>
  <c r="W69" i="4"/>
  <c r="U69" i="4"/>
  <c r="T69" i="4"/>
  <c r="S69" i="4"/>
  <c r="Q69" i="4"/>
  <c r="P69" i="4"/>
  <c r="O69" i="4"/>
  <c r="M69" i="4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V68" i="4"/>
  <c r="AH68" i="4"/>
  <c r="AG68" i="4"/>
  <c r="AE68" i="4"/>
  <c r="AD68" i="4"/>
  <c r="AC68" i="4"/>
  <c r="AB68" i="4"/>
  <c r="AW68" i="4"/>
  <c r="Y68" i="4"/>
  <c r="X68" i="4"/>
  <c r="W68" i="4"/>
  <c r="U68" i="4"/>
  <c r="T68" i="4"/>
  <c r="S68" i="4"/>
  <c r="Q68" i="4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/>
  <c r="Y67" i="4"/>
  <c r="X67" i="4"/>
  <c r="W67" i="4"/>
  <c r="U67" i="4"/>
  <c r="T67" i="4"/>
  <c r="S67" i="4"/>
  <c r="Q67" i="4"/>
  <c r="P67" i="4"/>
  <c r="O67" i="4"/>
  <c r="M67" i="4"/>
  <c r="AV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AV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V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/>
  <c r="Y58" i="4"/>
  <c r="X58" i="4"/>
  <c r="W58" i="4"/>
  <c r="U58" i="4"/>
  <c r="T58" i="4"/>
  <c r="S58" i="4"/>
  <c r="Q58" i="4"/>
  <c r="P58" i="4"/>
  <c r="O58" i="4"/>
  <c r="M58" i="4"/>
  <c r="AV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T56" i="4"/>
  <c r="S56" i="4"/>
  <c r="Q56" i="4"/>
  <c r="AV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X54" i="4"/>
  <c r="W54" i="4"/>
  <c r="U54" i="4"/>
  <c r="T54" i="4"/>
  <c r="S54" i="4"/>
  <c r="Q54" i="4"/>
  <c r="P54" i="4"/>
  <c r="O54" i="4"/>
  <c r="M54" i="4"/>
  <c r="AV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/>
  <c r="Y52" i="4"/>
  <c r="X52" i="4"/>
  <c r="W52" i="4"/>
  <c r="U52" i="4"/>
  <c r="T52" i="4"/>
  <c r="S52" i="4"/>
  <c r="Q52" i="4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/>
  <c r="Y51" i="4"/>
  <c r="X51" i="4"/>
  <c r="W51" i="4"/>
  <c r="U51" i="4"/>
  <c r="T51" i="4"/>
  <c r="S51" i="4"/>
  <c r="Q51" i="4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/>
  <c r="Y50" i="4"/>
  <c r="X50" i="4"/>
  <c r="W50" i="4"/>
  <c r="U50" i="4"/>
  <c r="AV50" i="4"/>
  <c r="T50" i="4"/>
  <c r="S50" i="4"/>
  <c r="Q50" i="4"/>
  <c r="P50" i="4"/>
  <c r="O50" i="4"/>
  <c r="M50" i="4"/>
  <c r="L50" i="4"/>
  <c r="K50" i="4"/>
  <c r="I50" i="4"/>
  <c r="G50" i="4"/>
  <c r="E50" i="4"/>
  <c r="AU49" i="4"/>
  <c r="AT49" i="4"/>
  <c r="AS49" i="4"/>
  <c r="AQ49" i="4"/>
  <c r="AP49" i="4"/>
  <c r="AO49" i="4"/>
  <c r="AM49" i="4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AV48" i="4"/>
  <c r="X48" i="4"/>
  <c r="W48" i="4"/>
  <c r="U48" i="4"/>
  <c r="T48" i="4"/>
  <c r="S48" i="4"/>
  <c r="Q48" i="4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/>
  <c r="Y47" i="4"/>
  <c r="X47" i="4"/>
  <c r="W47" i="4"/>
  <c r="U47" i="4"/>
  <c r="T47" i="4"/>
  <c r="S47" i="4"/>
  <c r="Q47" i="4"/>
  <c r="P47" i="4"/>
  <c r="O47" i="4"/>
  <c r="M47" i="4"/>
  <c r="AV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T46" i="4"/>
  <c r="S46" i="4"/>
  <c r="Q46" i="4"/>
  <c r="P46" i="4"/>
  <c r="O46" i="4"/>
  <c r="M46" i="4"/>
  <c r="AV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/>
  <c r="Y45" i="4"/>
  <c r="X45" i="4"/>
  <c r="W45" i="4"/>
  <c r="U45" i="4"/>
  <c r="T45" i="4"/>
  <c r="S45" i="4"/>
  <c r="Q45" i="4"/>
  <c r="AV45" i="4"/>
  <c r="P45" i="4"/>
  <c r="O45" i="4"/>
  <c r="M45" i="4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X42" i="4"/>
  <c r="W42" i="4"/>
  <c r="U42" i="4"/>
  <c r="T42" i="4"/>
  <c r="S42" i="4"/>
  <c r="Q42" i="4"/>
  <c r="P42" i="4"/>
  <c r="O42" i="4"/>
  <c r="M42" i="4"/>
  <c r="AV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AV39" i="4"/>
  <c r="T39" i="4"/>
  <c r="S39" i="4"/>
  <c r="Q39" i="4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/>
  <c r="Y38" i="4"/>
  <c r="X38" i="4"/>
  <c r="W38" i="4"/>
  <c r="U38" i="4"/>
  <c r="T38" i="4"/>
  <c r="S38" i="4"/>
  <c r="Q38" i="4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/>
  <c r="Y37" i="4"/>
  <c r="AV37" i="4"/>
  <c r="X37" i="4"/>
  <c r="W37" i="4"/>
  <c r="U37" i="4"/>
  <c r="T37" i="4"/>
  <c r="S37" i="4"/>
  <c r="Q37" i="4"/>
  <c r="P37" i="4"/>
  <c r="O37" i="4"/>
  <c r="M37" i="4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/>
  <c r="Y35" i="4"/>
  <c r="X35" i="4"/>
  <c r="W35" i="4"/>
  <c r="U35" i="4"/>
  <c r="T35" i="4"/>
  <c r="S35" i="4"/>
  <c r="Q35" i="4"/>
  <c r="AV35" i="4"/>
  <c r="P35" i="4"/>
  <c r="O35" i="4"/>
  <c r="M35" i="4"/>
  <c r="L35" i="4"/>
  <c r="K35" i="4"/>
  <c r="I35" i="4"/>
  <c r="G35" i="4"/>
  <c r="E35" i="4"/>
  <c r="AU34" i="4"/>
  <c r="AT34" i="4"/>
  <c r="AS34" i="4"/>
  <c r="AQ34" i="4"/>
  <c r="AP34" i="4"/>
  <c r="AO34" i="4"/>
  <c r="AM34" i="4"/>
  <c r="AV34" i="4"/>
  <c r="AL34" i="4"/>
  <c r="AK34" i="4"/>
  <c r="AI34" i="4"/>
  <c r="AH34" i="4"/>
  <c r="AG34" i="4"/>
  <c r="AE34" i="4"/>
  <c r="AD34" i="4"/>
  <c r="AC34" i="4"/>
  <c r="AB34" i="4"/>
  <c r="AW34" i="4"/>
  <c r="Y34" i="4"/>
  <c r="X34" i="4"/>
  <c r="W34" i="4"/>
  <c r="U34" i="4"/>
  <c r="T34" i="4"/>
  <c r="S34" i="4"/>
  <c r="Q34" i="4"/>
  <c r="P34" i="4"/>
  <c r="O34" i="4"/>
  <c r="M34" i="4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/>
  <c r="Y33" i="4"/>
  <c r="X33" i="4"/>
  <c r="W33" i="4"/>
  <c r="U33" i="4"/>
  <c r="AV33" i="4"/>
  <c r="T33" i="4"/>
  <c r="S33" i="4"/>
  <c r="Q33" i="4"/>
  <c r="P33" i="4"/>
  <c r="O33" i="4"/>
  <c r="M33" i="4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AV32" i="4"/>
  <c r="T32" i="4"/>
  <c r="S32" i="4"/>
  <c r="Q32" i="4"/>
  <c r="P32" i="4"/>
  <c r="O32" i="4"/>
  <c r="M32" i="4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X31" i="4"/>
  <c r="W31" i="4"/>
  <c r="U31" i="4"/>
  <c r="T31" i="4"/>
  <c r="S31" i="4"/>
  <c r="Q31" i="4"/>
  <c r="P31" i="4"/>
  <c r="O31" i="4"/>
  <c r="M31" i="4"/>
  <c r="AV31" i="4"/>
  <c r="L31" i="4"/>
  <c r="K31" i="4"/>
  <c r="I31" i="4"/>
  <c r="G31" i="4"/>
  <c r="E31" i="4"/>
  <c r="AU30" i="4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AV29" i="4"/>
  <c r="X29" i="4"/>
  <c r="W29" i="4"/>
  <c r="U29" i="4"/>
  <c r="T29" i="4"/>
  <c r="S29" i="4"/>
  <c r="Q29" i="4"/>
  <c r="P29" i="4"/>
  <c r="O29" i="4"/>
  <c r="M29" i="4"/>
  <c r="L29" i="4"/>
  <c r="K29" i="4"/>
  <c r="I29" i="4"/>
  <c r="G29" i="4"/>
  <c r="E29" i="4"/>
  <c r="AU28" i="4"/>
  <c r="AV28" i="4"/>
  <c r="AT28" i="4"/>
  <c r="AS28" i="4"/>
  <c r="AQ28" i="4"/>
  <c r="AP28" i="4"/>
  <c r="AO28" i="4"/>
  <c r="AM28" i="4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V26" i="4"/>
  <c r="AL26" i="4"/>
  <c r="AK26" i="4"/>
  <c r="AI26" i="4"/>
  <c r="AH26" i="4"/>
  <c r="AG26" i="4"/>
  <c r="AE26" i="4"/>
  <c r="AD26" i="4"/>
  <c r="AC26" i="4"/>
  <c r="AB26" i="4"/>
  <c r="AW26" i="4"/>
  <c r="Y26" i="4"/>
  <c r="X26" i="4"/>
  <c r="W26" i="4"/>
  <c r="U26" i="4"/>
  <c r="T26" i="4"/>
  <c r="S26" i="4"/>
  <c r="Q26" i="4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T23" i="4"/>
  <c r="S23" i="4"/>
  <c r="Q23" i="4"/>
  <c r="P23" i="4"/>
  <c r="O23" i="4"/>
  <c r="M23" i="4"/>
  <c r="AV23" i="4"/>
  <c r="L23" i="4"/>
  <c r="K23" i="4"/>
  <c r="I23" i="4"/>
  <c r="G23" i="4"/>
  <c r="E23" i="4"/>
  <c r="AU22" i="4"/>
  <c r="AT22" i="4"/>
  <c r="AS22" i="4"/>
  <c r="AQ22" i="4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/>
  <c r="Y19" i="4"/>
  <c r="X19" i="4"/>
  <c r="W19" i="4"/>
  <c r="U19" i="4"/>
  <c r="T19" i="4"/>
  <c r="S19" i="4"/>
  <c r="Q19" i="4"/>
  <c r="AV19" i="4"/>
  <c r="P19" i="4"/>
  <c r="O19" i="4"/>
  <c r="M19" i="4"/>
  <c r="L19" i="4"/>
  <c r="K19" i="4"/>
  <c r="I19" i="4"/>
  <c r="G19" i="4"/>
  <c r="E19" i="4"/>
  <c r="AU18" i="4"/>
  <c r="AT18" i="4"/>
  <c r="AS18" i="4"/>
  <c r="AQ18" i="4"/>
  <c r="AP18" i="4"/>
  <c r="AO18" i="4"/>
  <c r="AM18" i="4"/>
  <c r="AV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L18" i="4"/>
  <c r="K18" i="4"/>
  <c r="I18" i="4"/>
  <c r="G18" i="4"/>
  <c r="E18" i="4"/>
  <c r="AU17" i="4"/>
  <c r="AT17" i="4"/>
  <c r="AS17" i="4"/>
  <c r="AQ17" i="4"/>
  <c r="AP17" i="4"/>
  <c r="AO17" i="4"/>
  <c r="AM17" i="4"/>
  <c r="AV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AV16" i="4"/>
  <c r="T16" i="4"/>
  <c r="S16" i="4"/>
  <c r="Q16" i="4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/>
  <c r="Y15" i="4"/>
  <c r="X15" i="4"/>
  <c r="W15" i="4"/>
  <c r="U15" i="4"/>
  <c r="T15" i="4"/>
  <c r="S15" i="4"/>
  <c r="Q15" i="4"/>
  <c r="P15" i="4"/>
  <c r="O15" i="4"/>
  <c r="M15" i="4"/>
  <c r="AV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AV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T12" i="4"/>
  <c r="S12" i="4"/>
  <c r="Q12" i="4"/>
  <c r="P12" i="4"/>
  <c r="O12" i="4"/>
  <c r="M12" i="4"/>
  <c r="AV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Q10" i="4"/>
  <c r="AP10" i="4"/>
  <c r="AM10" i="4"/>
  <c r="I9" i="12"/>
  <c r="AI10" i="4"/>
  <c r="AH10" i="4"/>
  <c r="AB10" i="4"/>
  <c r="Y10" i="4"/>
  <c r="X10" i="4"/>
  <c r="U10" i="4"/>
  <c r="T10" i="4"/>
  <c r="Q10" i="4"/>
  <c r="P10" i="4"/>
  <c r="M10" i="4"/>
  <c r="L10" i="4"/>
  <c r="I10" i="4"/>
  <c r="G10" i="4"/>
  <c r="E10" i="4"/>
  <c r="A8" i="12"/>
  <c r="J9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K20" i="9"/>
  <c r="I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K8" i="12"/>
  <c r="K9" i="12"/>
  <c r="B8" i="12"/>
  <c r="J8" i="12"/>
  <c r="AV105" i="4"/>
  <c r="AV113" i="4"/>
  <c r="AV129" i="4"/>
  <c r="AV158" i="4"/>
  <c r="AV166" i="4"/>
  <c r="AV190" i="4"/>
  <c r="AV214" i="4"/>
  <c r="AV222" i="4"/>
  <c r="AV230" i="4"/>
  <c r="AV246" i="4"/>
  <c r="AV262" i="4"/>
  <c r="AV278" i="4"/>
  <c r="AV286" i="4"/>
  <c r="AV142" i="4"/>
  <c r="AV147" i="4"/>
  <c r="AV151" i="4"/>
  <c r="AV163" i="4"/>
  <c r="AV167" i="4"/>
  <c r="AV187" i="4"/>
  <c r="AV195" i="4"/>
  <c r="AV203" i="4"/>
  <c r="AV211" i="4"/>
  <c r="AV227" i="4"/>
  <c r="AV231" i="4"/>
  <c r="AV243" i="4"/>
  <c r="AV247" i="4"/>
  <c r="AV263" i="4"/>
  <c r="AV266" i="4"/>
  <c r="AV267" i="4"/>
  <c r="AV275" i="4"/>
  <c r="AV287" i="4"/>
  <c r="AV291" i="4"/>
  <c r="AV294" i="4"/>
  <c r="AV295" i="4"/>
  <c r="AV299" i="4"/>
  <c r="AV303" i="4"/>
  <c r="AV306" i="4"/>
  <c r="AV307" i="4"/>
  <c r="AV51" i="4"/>
  <c r="AV55" i="4"/>
  <c r="AV64" i="4"/>
  <c r="AV72" i="4"/>
  <c r="AV76" i="4"/>
  <c r="AV80" i="4"/>
  <c r="AV84" i="4"/>
  <c r="AV92" i="4"/>
  <c r="AV114" i="4"/>
  <c r="AV120" i="4"/>
  <c r="AV125" i="4"/>
  <c r="AV141" i="4"/>
  <c r="AS10" i="4"/>
  <c r="AV101" i="4"/>
  <c r="AV110" i="4"/>
  <c r="AV138" i="4"/>
  <c r="AV152" i="4"/>
  <c r="AV115" i="4"/>
  <c r="AV124" i="4"/>
  <c r="AV135" i="4"/>
  <c r="AV180" i="4"/>
  <c r="AV181" i="4"/>
  <c r="AV184" i="4"/>
  <c r="AV210" i="4"/>
  <c r="AV217" i="4"/>
  <c r="AV228" i="4"/>
  <c r="AV232" i="4"/>
  <c r="AV234" i="4"/>
  <c r="AV252" i="4"/>
  <c r="AV253" i="4"/>
  <c r="AV261" i="4"/>
  <c r="AV269" i="4"/>
  <c r="AV280" i="4"/>
  <c r="AV281" i="4"/>
  <c r="AV117" i="4"/>
  <c r="AV126" i="4"/>
  <c r="AV130" i="4"/>
  <c r="AV153" i="4"/>
  <c r="AV103" i="4"/>
  <c r="AV162" i="4"/>
  <c r="AV164" i="4"/>
  <c r="AV168" i="4"/>
  <c r="AV169" i="4"/>
  <c r="AV178" i="4"/>
  <c r="AV185" i="4"/>
  <c r="AV196" i="4"/>
  <c r="AV200" i="4"/>
  <c r="AV202" i="4"/>
  <c r="AV220" i="4"/>
  <c r="AV221" i="4"/>
  <c r="AV229" i="4"/>
  <c r="AV240" i="4"/>
  <c r="AV241" i="4"/>
  <c r="AV284" i="4"/>
  <c r="AV288" i="4"/>
  <c r="AV292" i="4"/>
  <c r="AV296" i="4"/>
  <c r="AV300" i="4"/>
  <c r="AV304" i="4"/>
  <c r="G14" i="12"/>
  <c r="K14" i="12"/>
  <c r="F13" i="12"/>
  <c r="G13" i="12"/>
  <c r="K13" i="12"/>
  <c r="D13" i="12"/>
  <c r="B13" i="12"/>
  <c r="A18" i="12"/>
  <c r="AV38" i="4"/>
  <c r="AV63" i="4"/>
  <c r="AV65" i="4"/>
  <c r="AV81" i="4"/>
  <c r="AV87" i="4"/>
  <c r="AV108" i="4"/>
  <c r="AV136" i="4"/>
  <c r="AV173" i="4"/>
  <c r="AV191" i="4"/>
  <c r="AV242" i="4"/>
  <c r="I13" i="12"/>
  <c r="H13" i="12"/>
  <c r="O10" i="4"/>
  <c r="D8" i="12"/>
  <c r="G8" i="12"/>
  <c r="H9" i="12"/>
  <c r="F8" i="12"/>
  <c r="E9" i="12"/>
  <c r="D9" i="12"/>
  <c r="AV40" i="4"/>
  <c r="AV78" i="4"/>
  <c r="AV149" i="4"/>
  <c r="AV188" i="4"/>
  <c r="AV251" i="4"/>
  <c r="J14" i="12"/>
  <c r="D14" i="12"/>
  <c r="F14" i="12"/>
  <c r="AV44" i="4"/>
  <c r="AV59" i="4"/>
  <c r="AV119" i="4"/>
  <c r="J13" i="12"/>
  <c r="H14" i="12"/>
  <c r="AV20" i="4"/>
  <c r="AV22" i="4"/>
  <c r="AV57" i="4"/>
  <c r="AV66" i="4"/>
  <c r="AV95" i="4"/>
  <c r="AV97" i="4"/>
  <c r="AV99" i="4"/>
  <c r="AV194" i="4"/>
  <c r="AV248" i="4"/>
  <c r="I14" i="12"/>
  <c r="AV24" i="4"/>
  <c r="AV27" i="4"/>
  <c r="AV201" i="4"/>
  <c r="AV258" i="4"/>
  <c r="E13" i="12"/>
  <c r="E14" i="12"/>
  <c r="I8" i="12"/>
  <c r="AV52" i="4"/>
  <c r="AV77" i="4"/>
  <c r="AV91" i="4"/>
  <c r="AV127" i="4"/>
  <c r="AV179" i="4"/>
  <c r="AV250" i="4"/>
  <c r="AV268" i="4"/>
  <c r="AV21" i="4"/>
  <c r="AV30" i="4"/>
  <c r="AV41" i="4"/>
  <c r="AV49" i="4"/>
  <c r="AV111" i="4"/>
  <c r="AV112" i="4"/>
  <c r="AV143" i="4"/>
  <c r="AV160" i="4"/>
  <c r="AV216" i="4"/>
  <c r="AV218" i="4"/>
  <c r="AV289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E15" i="21"/>
  <c r="I24" i="20"/>
  <c r="AG10" i="17"/>
  <c r="AS11" i="16"/>
  <c r="AL11" i="16"/>
  <c r="K11" i="16"/>
  <c r="AK10" i="16"/>
  <c r="AL10" i="16"/>
  <c r="W10" i="16"/>
  <c r="S10" i="16"/>
  <c r="K10" i="16"/>
  <c r="AK10" i="15"/>
  <c r="AL10" i="15"/>
  <c r="AG10" i="15"/>
  <c r="K10" i="13"/>
  <c r="AK10" i="4"/>
  <c r="AL10" i="4"/>
  <c r="AG10" i="4"/>
  <c r="AS10" i="15"/>
  <c r="K10" i="15"/>
  <c r="AS10" i="13"/>
  <c r="O10" i="13"/>
  <c r="AG10" i="18"/>
  <c r="W10" i="18"/>
  <c r="K10" i="18"/>
  <c r="W10" i="4"/>
  <c r="F9" i="12"/>
  <c r="F21" i="9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J7" i="9"/>
  <c r="K7" i="9"/>
  <c r="J11" i="9"/>
  <c r="K11" i="9"/>
  <c r="I28" i="20"/>
  <c r="AW10" i="13"/>
  <c r="AW5" i="13"/>
  <c r="AO10" i="13"/>
  <c r="I15" i="14"/>
  <c r="AK10" i="13"/>
  <c r="AL10" i="13"/>
  <c r="AG10" i="13"/>
  <c r="W10" i="13"/>
  <c r="I24" i="9"/>
  <c r="I28" i="14"/>
  <c r="I28" i="9"/>
  <c r="AW6" i="16"/>
  <c r="AW2" i="13"/>
  <c r="G11" i="9"/>
  <c r="E7" i="22"/>
  <c r="H7" i="22"/>
  <c r="J11" i="22"/>
  <c r="G7" i="22"/>
  <c r="G11" i="22"/>
  <c r="I7" i="22"/>
  <c r="I11" i="22"/>
  <c r="D11" i="22"/>
  <c r="K7" i="22"/>
  <c r="F7" i="22"/>
  <c r="H11" i="22"/>
  <c r="F11" i="9"/>
  <c r="I11" i="9"/>
  <c r="H7" i="9"/>
  <c r="D7" i="9"/>
  <c r="E7" i="9"/>
  <c r="E11" i="9"/>
  <c r="F7" i="9"/>
  <c r="G7" i="9"/>
  <c r="I7" i="9"/>
  <c r="H11" i="9"/>
  <c r="AO10" i="4"/>
  <c r="AW10" i="4"/>
  <c r="AW4" i="4"/>
  <c r="G9" i="12"/>
  <c r="S10" i="4"/>
  <c r="AW6" i="4"/>
  <c r="K10" i="4"/>
  <c r="AW4" i="16"/>
  <c r="AW5" i="16"/>
  <c r="AW2" i="16"/>
  <c r="AO10" i="18"/>
  <c r="S10" i="18"/>
  <c r="AD10" i="4"/>
  <c r="AE10" i="4"/>
  <c r="AV10" i="4"/>
  <c r="AW3" i="4"/>
  <c r="AW5" i="4"/>
  <c r="AW2" i="4"/>
  <c r="AD10" i="13"/>
  <c r="AW4" i="13"/>
  <c r="AW6" i="13"/>
  <c r="AW3" i="13"/>
  <c r="AD10" i="15"/>
  <c r="AE10" i="15"/>
  <c r="AV10" i="15"/>
  <c r="AW10" i="15"/>
  <c r="AD10" i="16"/>
  <c r="AE10" i="18"/>
  <c r="AV10" i="18"/>
  <c r="AC10" i="18"/>
  <c r="I24" i="22"/>
  <c r="AW10" i="18"/>
  <c r="I15" i="22"/>
  <c r="AK10" i="18"/>
  <c r="AL10" i="18"/>
  <c r="O10" i="18"/>
  <c r="AC10" i="4"/>
  <c r="AC10" i="13"/>
  <c r="AW4" i="15"/>
  <c r="AW6" i="15"/>
  <c r="AW5" i="15"/>
  <c r="AW2" i="15"/>
  <c r="AW3" i="15"/>
  <c r="AC10" i="16"/>
  <c r="I28" i="22"/>
  <c r="AW5" i="18"/>
  <c r="AW3" i="18"/>
  <c r="AW4" i="18"/>
  <c r="AW6" i="18"/>
  <c r="AW2" i="18"/>
  <c r="AC10" i="15"/>
  <c r="Q4" i="18"/>
  <c r="E15" i="22"/>
  <c r="Q6" i="18"/>
  <c r="Y6" i="18"/>
  <c r="Y4" i="18"/>
  <c r="G15" i="22"/>
  <c r="AI4" i="18"/>
  <c r="AI6" i="18"/>
  <c r="F15" i="22"/>
  <c r="U6" i="18"/>
  <c r="U4" i="18"/>
  <c r="H5" i="18"/>
  <c r="AN5" i="18"/>
  <c r="AM4" i="18"/>
  <c r="J5" i="18"/>
  <c r="AR5" i="18"/>
  <c r="R6" i="18"/>
  <c r="D6" i="18"/>
  <c r="V6" i="18"/>
  <c r="AB5" i="18"/>
  <c r="U6" i="16"/>
  <c r="U4" i="16"/>
  <c r="F15" i="21"/>
  <c r="AI6" i="16"/>
  <c r="AI4" i="16"/>
  <c r="Y6" i="16"/>
  <c r="G15" i="21"/>
  <c r="Y4" i="16"/>
  <c r="H5" i="16"/>
  <c r="AN5" i="16"/>
  <c r="AM4" i="16"/>
  <c r="J5" i="16"/>
  <c r="AR5" i="16"/>
  <c r="R6" i="16"/>
  <c r="AM6" i="16"/>
  <c r="V6" i="16"/>
  <c r="AB5" i="16"/>
  <c r="Y6" i="13"/>
  <c r="Y4" i="13"/>
  <c r="G15" i="14"/>
  <c r="AI4" i="13"/>
  <c r="AI6" i="13"/>
  <c r="Q4" i="13"/>
  <c r="Q6" i="13"/>
  <c r="E15" i="14"/>
  <c r="U6" i="13"/>
  <c r="U4" i="13"/>
  <c r="F15" i="14"/>
  <c r="H5" i="13"/>
  <c r="AN5" i="13"/>
  <c r="AM4" i="13"/>
  <c r="J5" i="13"/>
  <c r="AR5" i="13"/>
  <c r="R6" i="13"/>
  <c r="D6" i="13"/>
  <c r="V6" i="13"/>
  <c r="AB5" i="13"/>
  <c r="AI6" i="17"/>
  <c r="AI4" i="17"/>
  <c r="N6" i="17"/>
  <c r="AF6" i="17"/>
  <c r="J5" i="17"/>
  <c r="K10" i="17" s="1"/>
  <c r="AR5" i="17"/>
  <c r="AS10" i="17" s="1"/>
  <c r="R6" i="17"/>
  <c r="D6" i="17"/>
  <c r="V6" i="17"/>
  <c r="E15" i="19"/>
  <c r="Q6" i="15"/>
  <c r="Q4" i="15"/>
  <c r="U6" i="15"/>
  <c r="F15" i="19"/>
  <c r="U4" i="15"/>
  <c r="G15" i="19"/>
  <c r="Y6" i="15"/>
  <c r="Y4" i="15"/>
  <c r="AI6" i="15"/>
  <c r="AI4" i="15"/>
  <c r="AJ5" i="15"/>
  <c r="N6" i="15"/>
  <c r="AF6" i="15"/>
  <c r="J5" i="15"/>
  <c r="AR5" i="15"/>
  <c r="R6" i="15"/>
  <c r="D6" i="15"/>
  <c r="J15" i="19"/>
  <c r="AQ4" i="15"/>
  <c r="V6" i="15"/>
  <c r="AB5" i="15"/>
  <c r="F15" i="9"/>
  <c r="U6" i="4"/>
  <c r="U4" i="4"/>
  <c r="Y6" i="4"/>
  <c r="Y4" i="4"/>
  <c r="G15" i="9"/>
  <c r="E15" i="9"/>
  <c r="Q6" i="4"/>
  <c r="AI4" i="4"/>
  <c r="AI6" i="4"/>
  <c r="AJ5" i="4"/>
  <c r="N6" i="4"/>
  <c r="AF6" i="4"/>
  <c r="J5" i="4"/>
  <c r="AR5" i="4"/>
  <c r="R6" i="4"/>
  <c r="J15" i="9"/>
  <c r="D6" i="4"/>
  <c r="AQ4" i="4"/>
  <c r="V6" i="4"/>
  <c r="AB5" i="4"/>
  <c r="AU6" i="18"/>
  <c r="AU4" i="18"/>
  <c r="K15" i="22"/>
  <c r="AQ6" i="18"/>
  <c r="AQ4" i="18"/>
  <c r="J15" i="22"/>
  <c r="AE6" i="18"/>
  <c r="AE4" i="18"/>
  <c r="H15" i="22"/>
  <c r="M6" i="18"/>
  <c r="M4" i="18"/>
  <c r="D15" i="22"/>
  <c r="AU6" i="16"/>
  <c r="AU4" i="16"/>
  <c r="K15" i="21"/>
  <c r="M6" i="16"/>
  <c r="M4" i="16"/>
  <c r="D15" i="21"/>
  <c r="AQ6" i="16"/>
  <c r="AQ4" i="16"/>
  <c r="J15" i="21"/>
  <c r="AE6" i="16"/>
  <c r="AE4" i="16"/>
  <c r="H15" i="21"/>
  <c r="AU6" i="13"/>
  <c r="AU4" i="13"/>
  <c r="K15" i="14"/>
  <c r="M6" i="13"/>
  <c r="M4" i="13"/>
  <c r="D15" i="14"/>
  <c r="AQ6" i="13"/>
  <c r="AQ4" i="13"/>
  <c r="J15" i="14"/>
  <c r="AE6" i="13"/>
  <c r="H15" i="14"/>
  <c r="D15" i="20"/>
  <c r="AU6" i="17"/>
  <c r="K15" i="20"/>
  <c r="M6" i="15"/>
  <c r="M4" i="15"/>
  <c r="D15" i="19"/>
  <c r="AU6" i="15"/>
  <c r="AU4" i="15"/>
  <c r="K15" i="19"/>
  <c r="AE6" i="15"/>
  <c r="H15" i="19"/>
  <c r="AE4" i="15"/>
  <c r="AM6" i="15"/>
  <c r="I15" i="19"/>
  <c r="AM4" i="15"/>
  <c r="AM6" i="4"/>
  <c r="AM4" i="4"/>
  <c r="I15" i="9"/>
  <c r="AU6" i="4"/>
  <c r="AU4" i="4"/>
  <c r="K15" i="9"/>
  <c r="M6" i="4"/>
  <c r="M4" i="4"/>
  <c r="D15" i="9"/>
  <c r="AE6" i="4"/>
  <c r="AE4" i="4"/>
  <c r="H15" i="9"/>
  <c r="AU4" i="17" l="1"/>
  <c r="AQ4" i="17"/>
  <c r="AQ6" i="17"/>
  <c r="J15" i="20"/>
  <c r="AO10" i="17"/>
  <c r="AN6" i="17"/>
  <c r="AK10" i="17"/>
  <c r="AL10" i="17" s="1"/>
  <c r="AM6" i="17"/>
  <c r="AM4" i="17"/>
  <c r="I15" i="20"/>
  <c r="AB6" i="17"/>
  <c r="AE10" i="17"/>
  <c r="AV10" i="17" s="1"/>
  <c r="AW10" i="17" s="1"/>
  <c r="AD10" i="17"/>
  <c r="AB4" i="17"/>
  <c r="AB5" i="17" s="1"/>
  <c r="Y4" i="17"/>
  <c r="W10" i="17"/>
  <c r="G15" i="20"/>
  <c r="Y6" i="17"/>
  <c r="U6" i="17"/>
  <c r="U4" i="17"/>
  <c r="S10" i="17"/>
  <c r="F15" i="20"/>
  <c r="Q4" i="17"/>
  <c r="O10" i="17"/>
  <c r="E15" i="20"/>
  <c r="M6" i="17"/>
  <c r="M4" i="17"/>
  <c r="AW5" i="17" l="1"/>
  <c r="AW6" i="17"/>
  <c r="AW3" i="17"/>
  <c r="AE6" i="17"/>
  <c r="AE4" i="17"/>
  <c r="H15" i="20"/>
  <c r="AC10" i="17"/>
  <c r="AW2" i="17"/>
  <c r="AW4" i="17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<sst xmlns="http://schemas.openxmlformats.org/spreadsheetml/2006/main" count="3200" uniqueCount="171">
  <si>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</si>
  <si>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</si>
  <si>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</si>
  <si>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</si>
  <si>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</si>
  <si>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</si>
  <si>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</si>
  <si>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</si>
  <si>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</si>
  <si>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</si>
  <si>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</si>
  <si>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</si>
  <si>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</si>
  <si>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</si>
  <si>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</si>
  <si>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</si>
  <si>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</si>
  <si>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</si>
  <si>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</si>
  <si>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</si>
  <si>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</si>
  <si>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</si>
  <si>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</si>
  <si>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</si>
  <si>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</si>
  <si>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</si>
  <si>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</si>
  <si>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</si>
  <si>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</si>
  <si>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</si>
  <si>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</si>
  <si>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</si>
  <si>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</si>
  <si>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</si>
  <si>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</si>
  <si>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</si>
  <si>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</si>
  <si>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</si>
  <si>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</si>
  <si>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</si>
  <si>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</si>
  <si>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</si>
  <si>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</si>
  <si>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</si>
  <si>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</si>
  <si>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</si>
  <si>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</si>
  <si>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</si>
  <si>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</si>
  <si>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</si>
  <si>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</si>
  <si>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</si>
  <si>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</si>
  <si>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</si>
  <si>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</si>
  <si>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</si>
  <si>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</si>
  <si>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</si>
  <si>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</si>
  <si>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</si>
  <si>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</si>
  <si>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</si>
  <si>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</si>
  <si>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</si>
  <si>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</si>
  <si>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</si>
  <si>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</si>
  <si>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</si>
  <si>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</si>
  <si>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</si>
  <si>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</si>
  <si>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</si>
  <si>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</si>
  <si>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</si>
  <si>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</si>
  <si>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</si>
  <si>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</si>
  <si>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</si>
  <si>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</si>
  <si>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</si>
  <si>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</si>
  <si>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</si>
  <si>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</si>
  <si>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</si>
  <si>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</si>
  <si>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</si>
  <si>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</si>
  <si>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</si>
  <si>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</si>
  <si>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</si>
  <si>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</si>
  <si>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</si>
  <si>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</si>
  <si>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</si>
  <si>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</si>
  <si>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</si>
  <si>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</si>
  <si>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</si>
  <si>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</si>
  <si>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</si>
  <si>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</si>
  <si>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</si>
  <si>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</si>
  <si>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</si>
  <si>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</si>
  <si>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</si>
  <si>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</si>
  <si>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</si>
  <si>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</si>
  <si>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</si>
  <si>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</si>
  <si>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</si>
  <si>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</si>
  <si>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</si>
  <si>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</si>
  <si>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</si>
  <si>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</si>
  <si>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</si>
  <si>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</si>
  <si>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</si>
  <si>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</si>
  <si>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</si>
  <si>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</si>
  <si>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</si>
  <si>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</si>
  <si>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</si>
  <si>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</si>
  <si>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</si>
  <si>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</si>
  <si>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</si>
  <si>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NO.５　持久走（秒）</t>
    <rPh sb="5" eb="8">
      <t>ジキュウソウ</t>
    </rPh>
    <rPh sb="9" eb="10">
      <t>ビョウ</t>
    </rPh>
    <phoneticPr fontId="3"/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</si>
  <si>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</si>
  <si>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４年度</t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</si>
  <si>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</si>
  <si>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</si>
  <si>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</si>
  <si>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43"/>
  </si>
  <si>
    <t>区　分</t>
  </si>
  <si>
    <t>身　長　（ｃｍ）</t>
  </si>
  <si>
    <t>体　重　（ｋｇ）</t>
  </si>
  <si>
    <t>宮城県</t>
  </si>
  <si>
    <t>全　国</t>
  </si>
  <si>
    <t>差</t>
    <phoneticPr fontId="43"/>
  </si>
  <si>
    <t>順位</t>
    <phoneticPr fontId="43"/>
  </si>
  <si>
    <t>男　　　子</t>
    <rPh sb="0" eb="1">
      <t>オトコ</t>
    </rPh>
    <rPh sb="4" eb="5">
      <t>コ</t>
    </rPh>
    <phoneticPr fontId="43"/>
  </si>
  <si>
    <t>小学校</t>
    <rPh sb="0" eb="3">
      <t>ショウガッコウ</t>
    </rPh>
    <phoneticPr fontId="43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</si>
  <si>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</si>
  <si>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</si>
  <si>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</si>
  <si>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</si>
  <si>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</si>
  <si>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</si>
  <si>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</si>
  <si>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</si>
  <si>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</si>
  <si>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</si>
  <si>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</si>
  <si>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</si>
  <si>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43"/>
  </si>
  <si>
    <t>12歳</t>
  </si>
  <si>
    <t>13歳</t>
  </si>
  <si>
    <t>14歳</t>
  </si>
  <si>
    <t>高等学校</t>
    <rPh sb="0" eb="4">
      <t>コウトウガッコウ</t>
    </rPh>
    <phoneticPr fontId="43"/>
  </si>
  <si>
    <t>15歳</t>
  </si>
  <si>
    <t>16歳</t>
  </si>
  <si>
    <t>17歳</t>
  </si>
  <si>
    <t>女　　　子</t>
    <rPh sb="0" eb="1">
      <t>オンナ</t>
    </rPh>
    <rPh sb="4" eb="5">
      <t>コ</t>
    </rPh>
    <phoneticPr fontId="43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</si>
  <si>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</si>
  <si>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</si>
  <si>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5年度</t>
  </si>
  <si>
    <t>令和５年度宮城県児童生徒体力・運動能力調査結果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</si>
</sst>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91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94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180" fontId="21" fillId="3" borderId="20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180" fontId="21" fillId="8" borderId="20" xfId="0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180" fontId="21" fillId="4" borderId="10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2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80" fontId="21" fillId="6" borderId="20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0" xfId="0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1" xfId="0" applyFont="1" applyBorder="1">
      <alignment vertical="center"/>
    </xf>
    <xf numFmtId="0" fontId="24" fillId="0" borderId="31" xfId="0" applyFont="1" applyFill="1" applyBorder="1">
      <alignment vertical="center"/>
    </xf>
    <xf numFmtId="0" fontId="24" fillId="0" borderId="32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3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2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4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5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35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7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9" xfId="0" applyFill="1" applyBorder="1" applyAlignment="1" applyProtection="1">
      <alignment horizontal="center"/>
    </xf>
    <xf numFmtId="0" fontId="0" fillId="8" borderId="38" xfId="0" applyFill="1" applyBorder="1" applyAlignment="1" applyProtection="1">
      <alignment horizontal="center"/>
    </xf>
    <xf numFmtId="0" fontId="4" fillId="9" borderId="28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28" xfId="0" applyFont="1" applyFill="1" applyBorder="1" applyAlignment="1" applyProtection="1">
      <alignment horizontal="center" vertical="center"/>
    </xf>
    <xf numFmtId="0" fontId="4" fillId="11" borderId="39" xfId="0" applyFon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12" borderId="28" xfId="0" applyFont="1" applyFill="1" applyBorder="1" applyAlignment="1" applyProtection="1">
      <alignment horizontal="center" vertical="center"/>
    </xf>
    <xf numFmtId="0" fontId="4" fillId="12" borderId="39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1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0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2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0" xfId="0" applyNumberFormat="1" applyFont="1" applyFill="1" applyBorder="1" applyAlignment="1">
      <alignment vertical="center"/>
    </xf>
    <xf numFmtId="178" fontId="37" fillId="19" borderId="36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3" xfId="0" applyFill="1" applyBorder="1" applyAlignment="1" applyProtection="1">
      <alignment horizontal="center"/>
    </xf>
    <xf numFmtId="0" fontId="0" fillId="14" borderId="44" xfId="0" applyFill="1" applyBorder="1" applyAlignment="1" applyProtection="1">
      <alignment horizontal="left"/>
    </xf>
    <xf numFmtId="0" fontId="0" fillId="14" borderId="44" xfId="0" applyFill="1" applyBorder="1" applyAlignment="1" applyProtection="1">
      <alignment horizontal="left"/>
      <protection locked="0"/>
    </xf>
    <xf numFmtId="0" fontId="0" fillId="14" borderId="44" xfId="0" applyFill="1" applyBorder="1" applyProtection="1">
      <alignment vertical="center"/>
    </xf>
    <xf numFmtId="177" fontId="0" fillId="14" borderId="44" xfId="0" applyNumberFormat="1" applyFill="1" applyBorder="1" applyProtection="1">
      <alignment vertical="center"/>
    </xf>
    <xf numFmtId="0" fontId="4" fillId="2" borderId="45" xfId="0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48" xfId="0" applyNumberFormat="1" applyFont="1" applyBorder="1" applyAlignment="1">
      <alignment horizontal="right" vertical="center"/>
    </xf>
    <xf numFmtId="2" fontId="13" fillId="0" borderId="48" xfId="0" applyNumberFormat="1" applyFont="1" applyBorder="1" applyAlignment="1">
      <alignment horizontal="right" vertical="center"/>
    </xf>
    <xf numFmtId="2" fontId="13" fillId="0" borderId="49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0" xfId="0" applyNumberFormat="1" applyFont="1" applyBorder="1" applyAlignment="1">
      <alignment horizontal="right" vertical="center"/>
    </xf>
    <xf numFmtId="1" fontId="13" fillId="0" borderId="46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1" fontId="13" fillId="0" borderId="51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1" fontId="13" fillId="0" borderId="56" xfId="0" applyNumberFormat="1" applyFont="1" applyBorder="1" applyAlignment="1">
      <alignment horizontal="right" vertical="center"/>
    </xf>
    <xf numFmtId="2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8" xfId="0" applyNumberFormat="1" applyFont="1" applyBorder="1" applyAlignment="1">
      <alignment horizontal="right" vertical="center"/>
    </xf>
    <xf numFmtId="1" fontId="13" fillId="0" borderId="59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2" xfId="0" applyNumberFormat="1" applyFont="1" applyBorder="1" applyAlignment="1">
      <alignment horizontal="right" vertical="center"/>
    </xf>
    <xf numFmtId="2" fontId="13" fillId="0" borderId="63" xfId="0" applyNumberFormat="1" applyFont="1" applyBorder="1" applyAlignment="1">
      <alignment horizontal="right" vertical="center"/>
    </xf>
    <xf numFmtId="2" fontId="13" fillId="0" borderId="36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64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48" xfId="0" applyNumberFormat="1" applyBorder="1" applyAlignment="1"/>
    <xf numFmtId="183" fontId="0" fillId="0" borderId="40" xfId="0" applyNumberFormat="1" applyBorder="1" applyAlignment="1"/>
    <xf numFmtId="0" fontId="0" fillId="0" borderId="48" xfId="0" applyBorder="1" applyAlignment="1"/>
    <xf numFmtId="183" fontId="0" fillId="0" borderId="49" xfId="0" applyNumberFormat="1" applyBorder="1" applyAlignment="1"/>
    <xf numFmtId="0" fontId="0" fillId="0" borderId="24" xfId="0" applyBorder="1" applyAlignment="1">
      <alignment vertical="center"/>
    </xf>
    <xf numFmtId="183" fontId="0" fillId="0" borderId="40" xfId="0" applyNumberFormat="1" applyBorder="1" applyAlignment="1">
      <alignment vertical="center"/>
    </xf>
    <xf numFmtId="0" fontId="0" fillId="0" borderId="53" xfId="0" applyBorder="1" applyAlignment="1"/>
    <xf numFmtId="183" fontId="0" fillId="0" borderId="51" xfId="0" applyNumberFormat="1" applyBorder="1" applyAlignment="1"/>
    <xf numFmtId="183" fontId="0" fillId="0" borderId="54" xfId="0" applyNumberFormat="1" applyBorder="1" applyAlignment="1"/>
    <xf numFmtId="0" fontId="0" fillId="0" borderId="51" xfId="0" applyBorder="1" applyAlignment="1"/>
    <xf numFmtId="183" fontId="0" fillId="0" borderId="52" xfId="0" applyNumberFormat="1" applyBorder="1" applyAlignment="1"/>
    <xf numFmtId="0" fontId="0" fillId="0" borderId="53" xfId="0" applyBorder="1" applyAlignment="1">
      <alignment vertical="center"/>
    </xf>
    <xf numFmtId="183" fontId="0" fillId="0" borderId="54" xfId="0" applyNumberFormat="1" applyBorder="1" applyAlignment="1">
      <alignment vertical="center"/>
    </xf>
    <xf numFmtId="0" fontId="0" fillId="0" borderId="2" xfId="0" applyBorder="1" applyAlignment="1"/>
    <xf numFmtId="183" fontId="0" fillId="0" borderId="59" xfId="0" applyNumberFormat="1" applyBorder="1" applyAlignment="1"/>
    <xf numFmtId="183" fontId="0" fillId="0" borderId="60" xfId="0" applyNumberFormat="1" applyBorder="1" applyAlignment="1"/>
    <xf numFmtId="0" fontId="0" fillId="0" borderId="59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183" fontId="0" fillId="0" borderId="60" xfId="0" applyNumberFormat="1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3" fontId="0" fillId="0" borderId="27" xfId="0" applyNumberFormat="1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59" xfId="0" applyNumberFormat="1" applyBorder="1" applyAlignment="1">
      <alignment vertical="center"/>
    </xf>
    <xf numFmtId="2" fontId="0" fillId="0" borderId="60" xfId="0" applyNumberFormat="1" applyBorder="1" applyAlignment="1">
      <alignment vertical="center"/>
    </xf>
    <xf numFmtId="2" fontId="0" fillId="0" borderId="59" xfId="0" applyNumberFormat="1" applyBorder="1" applyAlignment="1"/>
    <xf numFmtId="2" fontId="0" fillId="0" borderId="60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48" xfId="0" applyNumberFormat="1" applyBorder="1" applyAlignment="1">
      <alignment vertical="center"/>
    </xf>
    <xf numFmtId="2" fontId="0" fillId="0" borderId="5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2" fillId="0" borderId="0" xfId="0" applyFont="1">
      <alignment vertical="center"/>
    </xf>
    <xf numFmtId="0" fontId="44" fillId="0" borderId="53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right" vertical="center" shrinkToFit="1"/>
    </xf>
    <xf numFmtId="178" fontId="44" fillId="0" borderId="2" xfId="0" applyNumberFormat="1" applyFont="1" applyBorder="1" applyAlignment="1">
      <alignment horizontal="right" vertical="center" wrapText="1"/>
    </xf>
    <xf numFmtId="178" fontId="44" fillId="0" borderId="59" xfId="0" applyNumberFormat="1" applyFont="1" applyBorder="1" applyAlignment="1">
      <alignment horizontal="right" vertical="center" wrapText="1"/>
    </xf>
    <xf numFmtId="178" fontId="44" fillId="0" borderId="3" xfId="0" applyNumberFormat="1" applyFont="1" applyBorder="1" applyAlignment="1">
      <alignment horizontal="right" vertical="center" wrapText="1"/>
    </xf>
    <xf numFmtId="179" fontId="44" fillId="0" borderId="3" xfId="0" applyNumberFormat="1" applyFont="1" applyBorder="1" applyAlignment="1">
      <alignment horizontal="right" vertical="center" wrapText="1"/>
    </xf>
    <xf numFmtId="179" fontId="44" fillId="0" borderId="60" xfId="0" applyNumberFormat="1" applyFont="1" applyBorder="1" applyAlignment="1">
      <alignment horizontal="right" vertical="center" wrapText="1"/>
    </xf>
    <xf numFmtId="0" fontId="44" fillId="0" borderId="7" xfId="0" applyFont="1" applyBorder="1" applyAlignment="1">
      <alignment horizontal="center" vertical="center" shrinkToFit="1"/>
    </xf>
    <xf numFmtId="0" fontId="44" fillId="0" borderId="88" xfId="0" applyFont="1" applyBorder="1" applyAlignment="1">
      <alignment horizontal="right" vertical="center" shrinkToFit="1"/>
    </xf>
    <xf numFmtId="178" fontId="44" fillId="0" borderId="6" xfId="0" applyNumberFormat="1" applyFont="1" applyBorder="1" applyAlignment="1">
      <alignment horizontal="right" vertical="center" wrapText="1"/>
    </xf>
    <xf numFmtId="178" fontId="44" fillId="0" borderId="18" xfId="0" applyNumberFormat="1" applyFont="1" applyBorder="1" applyAlignment="1">
      <alignment horizontal="right" vertical="center" wrapText="1"/>
    </xf>
    <xf numFmtId="178" fontId="44" fillId="0" borderId="7" xfId="0" applyNumberFormat="1" applyFont="1" applyBorder="1" applyAlignment="1">
      <alignment horizontal="right" vertical="center" wrapText="1"/>
    </xf>
    <xf numFmtId="179" fontId="44" fillId="0" borderId="7" xfId="0" applyNumberFormat="1" applyFont="1" applyBorder="1" applyAlignment="1">
      <alignment horizontal="right" vertical="center" wrapText="1"/>
    </xf>
    <xf numFmtId="179" fontId="44" fillId="0" borderId="41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 shrinkToFit="1"/>
    </xf>
    <xf numFmtId="0" fontId="44" fillId="0" borderId="89" xfId="0" applyFont="1" applyBorder="1" applyAlignment="1">
      <alignment horizontal="right" vertical="center" shrinkToFit="1"/>
    </xf>
    <xf numFmtId="178" fontId="44" fillId="0" borderId="14" xfId="0" applyNumberFormat="1" applyFont="1" applyBorder="1" applyAlignment="1">
      <alignment horizontal="right" vertical="center" wrapText="1"/>
    </xf>
    <xf numFmtId="178" fontId="44" fillId="0" borderId="26" xfId="0" applyNumberFormat="1" applyFont="1" applyBorder="1" applyAlignment="1">
      <alignment horizontal="right" vertical="center" wrapText="1"/>
    </xf>
    <xf numFmtId="178" fontId="44" fillId="0" borderId="15" xfId="0" applyNumberFormat="1" applyFont="1" applyBorder="1" applyAlignment="1">
      <alignment horizontal="right" vertical="center" wrapText="1"/>
    </xf>
    <xf numFmtId="179" fontId="44" fillId="0" borderId="15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8" fontId="44" fillId="0" borderId="90" xfId="0" applyNumberFormat="1" applyFont="1" applyBorder="1" applyAlignment="1">
      <alignment horizontal="right" vertical="center" wrapText="1"/>
    </xf>
    <xf numFmtId="178" fontId="44" fillId="0" borderId="48" xfId="0" applyNumberFormat="1" applyFont="1" applyBorder="1" applyAlignment="1">
      <alignment horizontal="right" vertical="center" wrapText="1"/>
    </xf>
    <xf numFmtId="0" fontId="28" fillId="3" borderId="0" xfId="0" applyFont="1" applyFill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255" shrinkToFit="1"/>
    </xf>
    <xf numFmtId="0" fontId="44" fillId="0" borderId="87" xfId="0" applyFont="1" applyBorder="1" applyAlignment="1">
      <alignment horizontal="center" vertical="center" textRotation="255" shrinkToFit="1"/>
    </xf>
    <xf numFmtId="0" fontId="44" fillId="0" borderId="13" xfId="0" applyFont="1" applyBorder="1" applyAlignment="1">
      <alignment horizontal="center" vertical="center" textRotation="255" shrinkToFit="1"/>
    </xf>
    <xf numFmtId="0" fontId="44" fillId="0" borderId="59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0" fillId="5" borderId="0" xfId="0" applyFill="1" applyBorder="1" applyAlignment="1" applyProtection="1">
      <alignment horizontal="center"/>
    </xf>
    <xf numFmtId="0" fontId="7" fillId="10" borderId="65" xfId="0" applyFont="1" applyFill="1" applyBorder="1" applyAlignment="1" applyProtection="1">
      <alignment horizontal="center" vertical="center"/>
    </xf>
    <xf numFmtId="0" fontId="7" fillId="10" borderId="30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</xf>
    <xf numFmtId="0" fontId="0" fillId="2" borderId="68" xfId="0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14" borderId="44" xfId="0" applyFill="1" applyBorder="1" applyAlignment="1" applyProtection="1">
      <alignment horizontal="center"/>
    </xf>
    <xf numFmtId="0" fontId="0" fillId="14" borderId="72" xfId="0" applyFill="1" applyBorder="1" applyAlignment="1" applyProtection="1">
      <alignment horizontal="center"/>
    </xf>
    <xf numFmtId="177" fontId="7" fillId="10" borderId="65" xfId="0" applyNumberFormat="1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 shrinkToFit="1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31" fillId="15" borderId="75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0" xfId="0" applyFont="1" applyFill="1" applyBorder="1" applyAlignment="1" applyProtection="1">
      <alignment horizontal="center" vertical="center" textRotation="255" wrapText="1"/>
      <protection locked="0"/>
    </xf>
    <xf numFmtId="0" fontId="0" fillId="9" borderId="32" xfId="0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center" vertical="center"/>
    </xf>
    <xf numFmtId="0" fontId="0" fillId="11" borderId="32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4" xfId="0" applyFill="1" applyBorder="1" applyAlignment="1" applyProtection="1">
      <alignment horizontal="center" vertical="center"/>
    </xf>
    <xf numFmtId="0" fontId="0" fillId="9" borderId="76" xfId="0" applyFill="1" applyBorder="1" applyAlignment="1" applyProtection="1">
      <alignment horizontal="center" vertical="center"/>
    </xf>
    <xf numFmtId="0" fontId="0" fillId="9" borderId="77" xfId="0" applyFill="1" applyBorder="1" applyAlignment="1" applyProtection="1">
      <alignment horizontal="center" vertical="center"/>
    </xf>
    <xf numFmtId="0" fontId="35" fillId="2" borderId="78" xfId="0" applyFont="1" applyFill="1" applyBorder="1" applyAlignment="1" applyProtection="1">
      <alignment horizontal="center" vertical="center"/>
    </xf>
    <xf numFmtId="0" fontId="35" fillId="2" borderId="79" xfId="0" applyFont="1" applyFill="1" applyBorder="1" applyAlignment="1" applyProtection="1">
      <alignment horizontal="center" vertical="center"/>
    </xf>
    <xf numFmtId="0" fontId="7" fillId="10" borderId="80" xfId="0" applyFont="1" applyFill="1" applyBorder="1" applyAlignment="1" applyProtection="1">
      <alignment horizontal="center" vertical="center"/>
    </xf>
    <xf numFmtId="0" fontId="7" fillId="10" borderId="81" xfId="0" applyFont="1" applyFill="1" applyBorder="1" applyAlignment="1" applyProtection="1">
      <alignment horizontal="center" vertical="center"/>
    </xf>
    <xf numFmtId="0" fontId="7" fillId="10" borderId="65" xfId="0" applyFont="1" applyFill="1" applyBorder="1" applyAlignment="1" applyProtection="1">
      <alignment horizontal="center" vertical="center"/>
      <protection locked="0"/>
    </xf>
    <xf numFmtId="0" fontId="7" fillId="10" borderId="30" xfId="0" applyFont="1" applyFill="1" applyBorder="1" applyAlignment="1" applyProtection="1">
      <alignment horizontal="center" vertical="center"/>
      <protection locked="0"/>
    </xf>
    <xf numFmtId="0" fontId="10" fillId="16" borderId="68" xfId="0" applyFont="1" applyFill="1" applyBorder="1" applyAlignment="1" applyProtection="1">
      <alignment horizontal="left" vertical="center" wrapText="1"/>
    </xf>
    <xf numFmtId="0" fontId="10" fillId="16" borderId="70" xfId="0" applyFont="1" applyFill="1" applyBorder="1" applyAlignment="1" applyProtection="1">
      <alignment horizontal="left" vertical="center" wrapText="1"/>
    </xf>
    <xf numFmtId="0" fontId="10" fillId="16" borderId="82" xfId="0" applyFont="1" applyFill="1" applyBorder="1" applyAlignment="1" applyProtection="1">
      <alignment horizontal="left" vertical="center" wrapText="1"/>
    </xf>
    <xf numFmtId="0" fontId="10" fillId="16" borderId="83" xfId="0" applyFont="1" applyFill="1" applyBorder="1" applyAlignment="1" applyProtection="1">
      <alignment horizontal="left" vertical="center" wrapText="1"/>
    </xf>
    <xf numFmtId="0" fontId="10" fillId="16" borderId="62" xfId="0" applyFont="1" applyFill="1" applyBorder="1" applyAlignment="1" applyProtection="1">
      <alignment horizontal="left" vertical="center" wrapText="1"/>
    </xf>
    <xf numFmtId="0" fontId="10" fillId="16" borderId="36" xfId="0" applyFont="1" applyFill="1" applyBorder="1" applyAlignment="1" applyProtection="1">
      <alignment horizontal="left" vertical="center" wrapText="1"/>
    </xf>
    <xf numFmtId="0" fontId="7" fillId="10" borderId="37" xfId="0" applyFont="1" applyFill="1" applyBorder="1" applyAlignment="1" applyProtection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7" borderId="0" xfId="0" applyFont="1" applyFill="1" applyAlignment="1">
      <alignment horizontal="center" vertical="top"/>
    </xf>
    <xf numFmtId="0" fontId="20" fillId="4" borderId="85" xfId="0" applyFont="1" applyFill="1" applyBorder="1" applyAlignment="1">
      <alignment horizontal="center" vertical="center"/>
    </xf>
    <xf numFmtId="0" fontId="20" fillId="4" borderId="8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C-4DD0-87A5-95F85EE4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2512"/>
        <c:axId val="1"/>
      </c:radarChart>
      <c:catAx>
        <c:axId val="56501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25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B-4B27-9FE8-957AF530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5464"/>
        <c:axId val="1"/>
      </c:radarChart>
      <c:catAx>
        <c:axId val="56501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546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1-4045-981D-51234134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7104"/>
        <c:axId val="1"/>
      </c:radarChart>
      <c:catAx>
        <c:axId val="56501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710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6-45BA-8754-5E402176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29328"/>
        <c:axId val="1"/>
      </c:radarChart>
      <c:catAx>
        <c:axId val="47982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82932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54B-9603-A050BD290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4480"/>
        <c:axId val="1"/>
      </c:radarChart>
      <c:catAx>
        <c:axId val="56501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448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4-4A32-801E-A457F37A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5136"/>
        <c:axId val="1"/>
      </c:radarChart>
      <c:catAx>
        <c:axId val="565015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513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807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809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8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813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3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39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40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90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902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903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2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2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8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82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83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5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51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52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7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75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76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workbookViewId="0">
      <selection activeCell="C35" sqref="C35"/>
    </sheetView>
  </sheetViews>
  <sheetFormatPr defaultRowHeight="13.5"/>
  <cols>
    <col min="1" max="1" width="3.625" style="108" customWidth="1"/>
    <col min="2" max="15" width="9" style="108"/>
    <col min="16" max="51" width="9" style="189"/>
    <col min="52" max="16384" width="9" style="108"/>
  </cols>
  <sheetData>
    <row r="1" spans="1:15" ht="14.25" thickBo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1" customHeight="1" thickBot="1">
      <c r="A2" s="107"/>
      <c r="B2" s="109" t="s">
        <v>63</v>
      </c>
      <c r="C2" s="110"/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21.75" customHeight="1">
      <c r="A4" s="107"/>
      <c r="B4" s="112" t="s">
        <v>124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3.5" customHeight="1">
      <c r="A5" s="107"/>
      <c r="B5" s="112" t="s">
        <v>125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3.5" customHeight="1">
      <c r="A6" s="107"/>
      <c r="B6" s="112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1.75" customHeight="1">
      <c r="A7" s="107"/>
      <c r="B7" s="112" t="s">
        <v>126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3.5" customHeight="1">
      <c r="A8" s="107"/>
      <c r="B8" s="112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21.75" customHeight="1">
      <c r="A9" s="107"/>
      <c r="B9" s="112" t="s">
        <v>127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1.75" customHeight="1">
      <c r="A10" s="107"/>
      <c r="B10" s="112"/>
      <c r="C10" s="116" t="s">
        <v>96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21.75" customHeight="1">
      <c r="A11" s="107"/>
      <c r="B11" s="11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4.25" customHeight="1">
      <c r="A12" s="107"/>
      <c r="B12" s="11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14.25" customHeight="1">
      <c r="A13" s="107"/>
      <c r="B13" s="112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14.25" customHeight="1">
      <c r="A14" s="107"/>
      <c r="B14" s="112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21.75" customHeight="1">
      <c r="A15" s="107"/>
      <c r="B15" s="112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ht="21.75" customHeight="1">
      <c r="A16" s="107"/>
      <c r="B16" s="112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21.75" customHeight="1">
      <c r="A17" s="107"/>
      <c r="B17" s="112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21.75" customHeight="1">
      <c r="A18" s="107"/>
      <c r="B18" s="112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21.75" customHeight="1">
      <c r="A19" s="107"/>
      <c r="B19" s="112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21.75" customHeight="1">
      <c r="A20" s="107"/>
      <c r="B20" s="11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21.75" customHeight="1">
      <c r="A21" s="107"/>
      <c r="B21" s="112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21.75" customHeight="1">
      <c r="A22" s="107"/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21.75" customHeight="1">
      <c r="A23" s="107"/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21.75" customHeight="1">
      <c r="A24" s="107"/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21.75" customHeight="1">
      <c r="A25" s="107"/>
      <c r="B25" s="112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13.5" customHeight="1">
      <c r="A26" s="107"/>
      <c r="B26" s="112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15" ht="19.5" customHeight="1">
      <c r="A27" s="107"/>
      <c r="B27" s="112" t="s">
        <v>69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ht="19.5" customHeight="1">
      <c r="A28" s="107"/>
      <c r="B28" s="112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ht="19.5" customHeight="1">
      <c r="A29" s="107"/>
      <c r="B29" s="112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 ht="19.5" customHeight="1">
      <c r="A30" s="107"/>
      <c r="B30" s="112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1:15" ht="19.5" customHeight="1">
      <c r="A31" s="107"/>
      <c r="B31" s="113" t="s">
        <v>70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21.75" customHeight="1">
      <c r="A32" s="107"/>
      <c r="B32" s="112" t="s">
        <v>128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1:51" ht="21.75" customHeight="1">
      <c r="A33" s="107"/>
      <c r="B33" s="112"/>
      <c r="C33" s="112" t="s">
        <v>129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51" ht="21.75" customHeight="1">
      <c r="A34" s="107"/>
      <c r="B34" s="112"/>
      <c r="C34" s="112" t="s">
        <v>65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51" ht="21.75" customHeight="1">
      <c r="A35" s="107"/>
      <c r="B35" s="112"/>
      <c r="C35" s="112" t="s">
        <v>66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1:51" ht="21.75" customHeight="1">
      <c r="A36" s="107"/>
      <c r="B36" s="112"/>
      <c r="C36" s="112" t="s">
        <v>67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1:51" s="107" customFormat="1">
      <c r="B37" s="112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</row>
    <row r="38" spans="1:51" ht="19.5" customHeight="1">
      <c r="A38" s="107"/>
      <c r="B38" s="113" t="s">
        <v>71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51" s="107" customFormat="1">
      <c r="B39" s="113" t="s">
        <v>72</v>
      </c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</row>
    <row r="40" spans="1:51" s="107" customFormat="1"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</row>
    <row r="41" spans="1:51" s="107" customFormat="1" ht="22.5" customHeight="1">
      <c r="B41" s="112" t="s">
        <v>95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</row>
    <row r="42" spans="1:51" s="107" customFormat="1" ht="46.5" customHeight="1" thickBot="1">
      <c r="C42" s="308" t="s">
        <v>75</v>
      </c>
      <c r="D42" s="308"/>
      <c r="E42" s="308"/>
      <c r="F42" s="308"/>
      <c r="G42" s="308"/>
      <c r="H42" s="308"/>
      <c r="I42" s="308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</row>
    <row r="43" spans="1:51" s="107" customFormat="1" ht="22.5" customHeight="1" thickBot="1">
      <c r="C43" s="124"/>
      <c r="E43" s="107" t="s">
        <v>74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</row>
    <row r="44" spans="1:51" s="107" customFormat="1" ht="22.5" customHeight="1"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</row>
    <row r="45" spans="1:51" s="107" customFormat="1"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</row>
    <row r="46" spans="1:51" s="107" customFormat="1"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</row>
    <row r="47" spans="1:51" s="107" customFormat="1"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</row>
    <row r="48" spans="1:51" s="107" customFormat="1"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</row>
    <row r="49" spans="16:51" s="107" customFormat="1"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</row>
    <row r="50" spans="16:51" s="107" customFormat="1"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</row>
    <row r="51" spans="16:51" s="107" customFormat="1"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</row>
    <row r="52" spans="16:51" s="107" customFormat="1"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</row>
    <row r="53" spans="16:51" s="107" customFormat="1"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</row>
    <row r="54" spans="16:51" s="107" customFormat="1"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</row>
    <row r="55" spans="16:51" s="107" customFormat="1"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</row>
    <row r="56" spans="16:51" s="107" customFormat="1"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</row>
    <row r="57" spans="16:51" s="107" customFormat="1"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</row>
    <row r="58" spans="16:51" s="107" customFormat="1"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</row>
    <row r="59" spans="16:51" s="107" customFormat="1"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</row>
    <row r="60" spans="16:51" s="107" customFormat="1"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</row>
    <row r="61" spans="16:51" s="107" customFormat="1"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</row>
    <row r="62" spans="16:51" s="107" customFormat="1"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</row>
    <row r="63" spans="16:51" s="107" customFormat="1"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</row>
    <row r="64" spans="16:51" s="107" customFormat="1"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</row>
    <row r="65" spans="16:51" s="107" customFormat="1"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</row>
    <row r="66" spans="16:51" s="107" customFormat="1"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</row>
    <row r="67" spans="16:51" s="107" customFormat="1"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5" t="s">
        <v>49</v>
      </c>
      <c r="C2" s="375"/>
      <c r="D2" s="375"/>
      <c r="E2" s="375"/>
      <c r="F2" s="375"/>
      <c r="G2" s="375"/>
      <c r="H2" s="375"/>
      <c r="I2" s="375"/>
      <c r="J2" s="375"/>
      <c r="K2" s="375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55</v>
      </c>
      <c r="H3" s="76" t="s">
        <v>30</v>
      </c>
      <c r="I3" s="79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8" t="str">
        <f>I3</f>
        <v>男子</v>
      </c>
      <c r="D7" s="67">
        <f>VLOOKUP($B$4,$AA$203:$AV$214,3,FALSE)</f>
        <v>40.880973066898349</v>
      </c>
      <c r="E7" s="67">
        <f>VLOOKUP($B$4,$AA$203:$AV$214,6,FALSE)</f>
        <v>31.284469096671948</v>
      </c>
      <c r="F7" s="67">
        <f>VLOOKUP($B$4,$AA$203:$AV$214,9,FALSE)</f>
        <v>51.793512658227847</v>
      </c>
      <c r="G7" s="67">
        <f>VLOOKUP($B$4,$AA$203:$AV$214,12,FALSE)</f>
        <v>58.484076433121018</v>
      </c>
      <c r="H7" s="67">
        <f>VLOOKUP($B$4,$AA$203:$AV$214,15,FALSE)</f>
        <v>371.19957081545067</v>
      </c>
      <c r="I7" s="67">
        <f>VLOOKUP($B$4,$AA$203:$AV$214,18,FALSE)</f>
        <v>7.2174800637958567</v>
      </c>
      <c r="J7" s="67">
        <f>VLOOKUP($B$4,$AA$203:$AV$214,21,FALSE)</f>
        <v>230.05502392344496</v>
      </c>
      <c r="K7" s="67">
        <f>VLOOKUP($B$4,$AA$203:$AZ$214,24,FALSE)</f>
        <v>26.21864686468647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３年</v>
      </c>
      <c r="C11" s="75" t="str">
        <f>I3</f>
        <v>男子</v>
      </c>
      <c r="D11" s="74">
        <f>VLOOKUP($B$4,$AA$223:$AY$234,3,FALSE)</f>
        <v>39.909999999999997</v>
      </c>
      <c r="E11" s="74">
        <f>VLOOKUP($B$4,$AA$223:$AY$234,6,FALSE)</f>
        <v>30.38</v>
      </c>
      <c r="F11" s="74">
        <f>VLOOKUP($B$4,$AA$223:$AY$234,9,FALSE)</f>
        <v>52.27</v>
      </c>
      <c r="G11" s="74">
        <f>VLOOKUP($B$4,$AA$223:$AY$234,12,FALSE)</f>
        <v>58.49</v>
      </c>
      <c r="H11" s="74">
        <f>VLOOKUP($B$4,$AA$223:$AY$234,15,FALSE)</f>
        <v>420.29</v>
      </c>
      <c r="I11" s="74">
        <f>VLOOKUP($B$4,$AA$223:$AY$234,18,FALSE)</f>
        <v>7.28</v>
      </c>
      <c r="J11" s="74">
        <f>VLOOKUP($B$4,$AA$223:$AY$234,21,FALSE)</f>
        <v>225.05</v>
      </c>
      <c r="K11" s="74">
        <f>VLOOKUP($B$4,$AA$223:$AZ$234,24,FALSE)</f>
        <v>25.43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３年</v>
      </c>
      <c r="C15" s="88" t="str">
        <f>I3</f>
        <v>男子</v>
      </c>
      <c r="D15" s="89" t="str">
        <f>VLOOKUP('データシート（高３男子）'!$C$5,'データシート（高３男子）'!$C$5:$AN5,8)</f>
        <v/>
      </c>
      <c r="E15" s="89" t="str">
        <f>VLOOKUP('データシート（高３男子）'!$C$5,'データシート（高３男子）'!$C$5:$AN5,12)</f>
        <v/>
      </c>
      <c r="F15" s="89" t="str">
        <f>VLOOKUP('データシート（高３男子）'!$C$5,'データシート（高３男子）'!$C$5:$AN5,16)</f>
        <v/>
      </c>
      <c r="G15" s="89" t="str">
        <f>VLOOKUP('データシート（高３男子）'!$C$5,'データシート（高３男子）'!$C$5:$AN5,20)</f>
        <v/>
      </c>
      <c r="H15" s="89" t="str">
        <f>VLOOKUP('データシート（高３男子）'!$C$5,'データシート（高３男子）'!$C$5:$AN5,26)</f>
        <v/>
      </c>
      <c r="I15" s="89" t="str">
        <f>VLOOKUP('データシート（高３男子）'!$C$5,'データシート（高３男子）'!$C$5:$AN5,34)</f>
        <v/>
      </c>
      <c r="J15" s="89" t="str">
        <f>VLOOKUP('データシート（高３男子）'!$C$5,'データシート（高３男子）'!$C$5:$AN5,38)</f>
        <v/>
      </c>
      <c r="K15" s="89" t="str">
        <f>VLOOKUP('データシート（高３男子）'!$C$5,'データシート（高３男子）'!$C$5:$AX5,42)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87" t="e">
        <f>VLOOKUP(H17,'データシート（高３男子）'!A10:AX165,2,FALSE)</f>
        <v>#N/A</v>
      </c>
      <c r="K17" s="387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6"/>
      <c r="C19" s="377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8" t="s">
        <v>39</v>
      </c>
      <c r="C20" s="379"/>
      <c r="D20" s="80" t="e">
        <f>VLOOKUP($H$17,'データシート（高３男子）'!$A$10:$AR$165,10,FALSE)</f>
        <v>#N/A</v>
      </c>
      <c r="E20" s="80" t="e">
        <f>VLOOKUP($H$17,'データシート（高３男子）'!$A$10:$AR$165,14,FALSE)</f>
        <v>#N/A</v>
      </c>
      <c r="F20" s="80" t="e">
        <f>VLOOKUP($H$17,'データシート（高３男子）'!$A$10:$AR$165,18,FALSE)</f>
        <v>#N/A</v>
      </c>
      <c r="G20" s="80" t="e">
        <f>VLOOKUP($H$17,'データシート（高３男子）'!$A$10:$AR$165,22,FALSE)</f>
        <v>#N/A</v>
      </c>
      <c r="H20" s="80" t="e">
        <f>VLOOKUP($H$17,'データシート（高３男子）'!$A$10:$AR$165,28,FALSE)</f>
        <v>#N/A</v>
      </c>
      <c r="I20" s="80" t="e">
        <f>VLOOKUP($H$17,'データシート（高３男子）'!$A$10:$AR$165,36,FALSE)</f>
        <v>#N/A</v>
      </c>
      <c r="J20" s="80" t="e">
        <f>VLOOKUP($H$17,'データシート（高３男子）'!$A$10:$AR$165,40,FALSE)</f>
        <v>#N/A</v>
      </c>
      <c r="K20" s="80" t="e">
        <f>VLOOKUP($H$17,'データシート（高３男子）'!$A$10:$AR$165,44,FALSE)</f>
        <v>#N/A</v>
      </c>
      <c r="L20" s="32"/>
    </row>
    <row r="21" spans="1:12" ht="21" customHeight="1" thickBot="1">
      <c r="A21" s="32"/>
      <c r="B21" s="380" t="s">
        <v>25</v>
      </c>
      <c r="C21" s="381"/>
      <c r="D21" s="80" t="e">
        <f>VLOOKUP($H$17,'データシート（高３男子）'!$A$10:$AR$165,13,FALSE)</f>
        <v>#N/A</v>
      </c>
      <c r="E21" s="80" t="e">
        <f>VLOOKUP($H$17,'データシート（高３男子）'!$A$10:$AR$165,17,FALSE)</f>
        <v>#N/A</v>
      </c>
      <c r="F21" s="80" t="e">
        <f>VLOOKUP($H$17,'データシート（高３男子）'!$A$10:$AR$165,21,FALSE)</f>
        <v>#N/A</v>
      </c>
      <c r="G21" s="80" t="e">
        <f>VLOOKUP($H$17,'データシート（高３男子）'!$A$10:$AR$165,25,FALSE)</f>
        <v>#N/A</v>
      </c>
      <c r="H21" s="80" t="e">
        <f>VLOOKUP($H$17,'データシート（高３男子）'!$A$10:$AR$165,31,FALSE)</f>
        <v>#N/A</v>
      </c>
      <c r="I21" s="80" t="e">
        <f>VLOOKUP($H$17,'データシート（高３男子）'!$A$10:$AR$165,39,FALSE)</f>
        <v>#N/A</v>
      </c>
      <c r="J21" s="80" t="e">
        <f>VLOOKUP($H$17,'データシート（高３男子）'!$A$10:$AR$165,43,FALSE)</f>
        <v>#N/A</v>
      </c>
      <c r="K21" s="80" t="e">
        <f>VLOOKUP($H$17,'データシート（高３男子）'!$A$10:$AZ$165,47,FALSE)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6" t="s">
        <v>26</v>
      </c>
      <c r="J23" s="386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2" t="e">
        <f>VLOOKUP($H$17,'データシート（高３男子）'!A10:AX165,48,FALSE)</f>
        <v>#N/A</v>
      </c>
      <c r="J24" s="383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4" t="e">
        <f>VLOOKUP($H$17,#REF!,21)</f>
        <v>#REF!</v>
      </c>
      <c r="J25" s="385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2" t="e">
        <f>VLOOKUP($H$17,'データシート（高３男子）'!A10:AX165,49)</f>
        <v>#N/A</v>
      </c>
      <c r="J28" s="383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4" t="e">
        <f>VLOOKUP($H$17,#REF!,21)</f>
        <v>#REF!</v>
      </c>
      <c r="J29" s="385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131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66" t="s">
        <v>29</v>
      </c>
      <c r="AB201" s="368" t="s">
        <v>42</v>
      </c>
      <c r="AC201" s="365"/>
      <c r="AD201" s="369"/>
      <c r="AE201" s="364" t="s">
        <v>43</v>
      </c>
      <c r="AF201" s="365"/>
      <c r="AG201" s="370"/>
      <c r="AH201" s="364" t="s">
        <v>44</v>
      </c>
      <c r="AI201" s="365"/>
      <c r="AJ201" s="369"/>
      <c r="AK201" s="364" t="s">
        <v>45</v>
      </c>
      <c r="AL201" s="365"/>
      <c r="AM201" s="370"/>
      <c r="AN201" s="361" t="s">
        <v>130</v>
      </c>
      <c r="AO201" s="362"/>
      <c r="AP201" s="363"/>
      <c r="AQ201" s="364" t="s">
        <v>46</v>
      </c>
      <c r="AR201" s="365"/>
      <c r="AS201" s="370"/>
      <c r="AT201" s="364" t="s">
        <v>47</v>
      </c>
      <c r="AU201" s="365"/>
      <c r="AV201" s="369"/>
      <c r="AW201" s="364" t="s">
        <v>101</v>
      </c>
      <c r="AX201" s="365"/>
      <c r="AY201" s="370"/>
    </row>
    <row r="202" spans="24:51" ht="15.75" customHeight="1" thickBot="1">
      <c r="X202" s="31" t="s">
        <v>52</v>
      </c>
      <c r="AA202" s="367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167</v>
      </c>
    </row>
    <row r="220" spans="24:51" ht="15.75" customHeight="1" thickBot="1">
      <c r="AA220" s="31" t="s">
        <v>168</v>
      </c>
    </row>
    <row r="221" spans="24:51" ht="15.75" customHeight="1">
      <c r="AA221" s="373" t="s">
        <v>29</v>
      </c>
      <c r="AB221" s="368" t="s">
        <v>42</v>
      </c>
      <c r="AC221" s="365"/>
      <c r="AD221" s="365"/>
      <c r="AE221" s="364" t="s">
        <v>43</v>
      </c>
      <c r="AF221" s="365"/>
      <c r="AG221" s="369"/>
      <c r="AH221" s="364" t="s">
        <v>44</v>
      </c>
      <c r="AI221" s="365"/>
      <c r="AJ221" s="365"/>
      <c r="AK221" s="364" t="s">
        <v>45</v>
      </c>
      <c r="AL221" s="365"/>
      <c r="AM221" s="370"/>
      <c r="AN221" s="361" t="s">
        <v>130</v>
      </c>
      <c r="AO221" s="362"/>
      <c r="AP221" s="363"/>
      <c r="AQ221" s="364" t="s">
        <v>46</v>
      </c>
      <c r="AR221" s="365"/>
      <c r="AS221" s="365"/>
      <c r="AT221" s="369" t="s">
        <v>47</v>
      </c>
      <c r="AU221" s="371"/>
      <c r="AV221" s="372"/>
      <c r="AW221" s="364" t="s">
        <v>101</v>
      </c>
      <c r="AX221" s="365"/>
      <c r="AY221" s="370"/>
    </row>
    <row r="222" spans="24:51" ht="15.75" customHeight="1" thickBot="1">
      <c r="AA222" s="374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277" t="s">
        <v>122</v>
      </c>
      <c r="AB223" s="257">
        <v>9036</v>
      </c>
      <c r="AC223" s="267">
        <v>24.14</v>
      </c>
      <c r="AD223" s="268">
        <v>6.55</v>
      </c>
      <c r="AE223" s="252">
        <v>8941</v>
      </c>
      <c r="AF223" s="269">
        <v>22.74</v>
      </c>
      <c r="AG223" s="270">
        <v>6.02</v>
      </c>
      <c r="AH223" s="257">
        <v>8983</v>
      </c>
      <c r="AI223" s="267">
        <v>41.01</v>
      </c>
      <c r="AJ223" s="268">
        <v>10.53</v>
      </c>
      <c r="AK223" s="257">
        <v>8918</v>
      </c>
      <c r="AL223" s="267">
        <v>48.27</v>
      </c>
      <c r="AM223" s="268">
        <v>8.1</v>
      </c>
      <c r="AN223" s="257">
        <v>354</v>
      </c>
      <c r="AO223" s="267">
        <v>452.66</v>
      </c>
      <c r="AP223" s="268">
        <v>85.97</v>
      </c>
      <c r="AQ223" s="257">
        <v>8795</v>
      </c>
      <c r="AR223" s="267">
        <v>8.65</v>
      </c>
      <c r="AS223" s="268">
        <v>1.1499999999999999</v>
      </c>
      <c r="AT223" s="257">
        <v>8909</v>
      </c>
      <c r="AU223" s="269">
        <v>179.49</v>
      </c>
      <c r="AV223" s="270">
        <v>29.46</v>
      </c>
      <c r="AW223" s="257">
        <v>8900</v>
      </c>
      <c r="AX223" s="267">
        <v>17</v>
      </c>
      <c r="AY223" s="268">
        <v>5.62</v>
      </c>
    </row>
    <row r="224" spans="24:51" ht="15.75" customHeight="1" thickBot="1">
      <c r="AA224" s="278" t="s">
        <v>123</v>
      </c>
      <c r="AB224" s="264">
        <v>8440</v>
      </c>
      <c r="AC224" s="271">
        <v>21.15</v>
      </c>
      <c r="AD224" s="272">
        <v>4.4400000000000004</v>
      </c>
      <c r="AE224" s="264">
        <v>8308</v>
      </c>
      <c r="AF224" s="271">
        <v>19.16</v>
      </c>
      <c r="AG224" s="272">
        <v>5.62</v>
      </c>
      <c r="AH224" s="264">
        <v>8398</v>
      </c>
      <c r="AI224" s="271">
        <v>43.72</v>
      </c>
      <c r="AJ224" s="272">
        <v>10.45</v>
      </c>
      <c r="AK224" s="259">
        <v>8326</v>
      </c>
      <c r="AL224" s="273">
        <v>44.02</v>
      </c>
      <c r="AM224" s="274">
        <v>6.65</v>
      </c>
      <c r="AN224" s="259">
        <v>363</v>
      </c>
      <c r="AO224" s="273">
        <v>332.8</v>
      </c>
      <c r="AP224" s="274">
        <v>54.93</v>
      </c>
      <c r="AQ224" s="259">
        <v>8220</v>
      </c>
      <c r="AR224" s="273">
        <v>9.2899999999999991</v>
      </c>
      <c r="AS224" s="274">
        <v>1.35</v>
      </c>
      <c r="AT224" s="259">
        <v>8318</v>
      </c>
      <c r="AU224" s="273">
        <v>159.37</v>
      </c>
      <c r="AV224" s="274">
        <v>24.62</v>
      </c>
      <c r="AW224" s="264">
        <v>8293</v>
      </c>
      <c r="AX224" s="271">
        <v>10.3</v>
      </c>
      <c r="AY224" s="272">
        <v>3.63</v>
      </c>
    </row>
    <row r="225" spans="27:51" ht="15.75" customHeight="1">
      <c r="AA225" s="58" t="s">
        <v>77</v>
      </c>
      <c r="AB225" s="252">
        <v>8778</v>
      </c>
      <c r="AC225" s="269">
        <v>29.43</v>
      </c>
      <c r="AD225" s="270">
        <v>7.12</v>
      </c>
      <c r="AE225" s="257">
        <v>8655</v>
      </c>
      <c r="AF225" s="267">
        <v>26.22</v>
      </c>
      <c r="AG225" s="268">
        <v>6.04</v>
      </c>
      <c r="AH225" s="257">
        <v>8691</v>
      </c>
      <c r="AI225" s="267">
        <v>45.87</v>
      </c>
      <c r="AJ225" s="268">
        <v>11.05</v>
      </c>
      <c r="AK225" s="257">
        <v>8617</v>
      </c>
      <c r="AL225" s="267">
        <v>51.96</v>
      </c>
      <c r="AM225" s="268">
        <v>8.23</v>
      </c>
      <c r="AN225" s="257">
        <v>331</v>
      </c>
      <c r="AO225" s="267">
        <v>421.83</v>
      </c>
      <c r="AP225" s="268">
        <v>75.61</v>
      </c>
      <c r="AQ225" s="257">
        <v>8468</v>
      </c>
      <c r="AR225" s="267">
        <v>8.08</v>
      </c>
      <c r="AS225" s="268">
        <v>2.23</v>
      </c>
      <c r="AT225" s="257">
        <v>8617</v>
      </c>
      <c r="AU225" s="267">
        <v>198.25</v>
      </c>
      <c r="AV225" s="268">
        <v>29.16</v>
      </c>
      <c r="AW225" s="257">
        <v>8568</v>
      </c>
      <c r="AX225" s="267">
        <v>20.04</v>
      </c>
      <c r="AY225" s="268">
        <v>6.07</v>
      </c>
    </row>
    <row r="226" spans="27:51" ht="15.75" customHeight="1" thickBot="1">
      <c r="AA226" s="57" t="s">
        <v>76</v>
      </c>
      <c r="AB226" s="259">
        <v>8286</v>
      </c>
      <c r="AC226" s="273">
        <v>23.09</v>
      </c>
      <c r="AD226" s="274">
        <v>4.62</v>
      </c>
      <c r="AE226" s="264">
        <v>8159</v>
      </c>
      <c r="AF226" s="271">
        <v>21.71</v>
      </c>
      <c r="AG226" s="272">
        <v>5.92</v>
      </c>
      <c r="AH226" s="264">
        <v>8246</v>
      </c>
      <c r="AI226" s="271">
        <v>47.11</v>
      </c>
      <c r="AJ226" s="272">
        <v>10.76</v>
      </c>
      <c r="AK226" s="264">
        <v>8130</v>
      </c>
      <c r="AL226" s="271">
        <v>45.69</v>
      </c>
      <c r="AM226" s="272">
        <v>6.93</v>
      </c>
      <c r="AN226" s="264">
        <v>273</v>
      </c>
      <c r="AO226" s="271">
        <v>314.13</v>
      </c>
      <c r="AP226" s="272">
        <v>48.99</v>
      </c>
      <c r="AQ226" s="264">
        <v>7942</v>
      </c>
      <c r="AR226" s="271">
        <v>9.0399999999999991</v>
      </c>
      <c r="AS226" s="272">
        <v>0.98</v>
      </c>
      <c r="AT226" s="264">
        <v>8141</v>
      </c>
      <c r="AU226" s="271">
        <v>164.88</v>
      </c>
      <c r="AV226" s="272">
        <v>25.73</v>
      </c>
      <c r="AW226" s="264">
        <v>8100</v>
      </c>
      <c r="AX226" s="271">
        <v>11.77</v>
      </c>
      <c r="AY226" s="272">
        <v>4.07</v>
      </c>
    </row>
    <row r="227" spans="27:51" ht="15.75" customHeight="1">
      <c r="AA227" s="277" t="s">
        <v>79</v>
      </c>
      <c r="AB227" s="257">
        <v>8842</v>
      </c>
      <c r="AC227" s="267">
        <v>34.01</v>
      </c>
      <c r="AD227" s="268">
        <v>7.41</v>
      </c>
      <c r="AE227" s="257">
        <v>8751</v>
      </c>
      <c r="AF227" s="267">
        <v>28.61</v>
      </c>
      <c r="AG227" s="268">
        <v>6.36</v>
      </c>
      <c r="AH227" s="257">
        <v>8796</v>
      </c>
      <c r="AI227" s="267">
        <v>49.38</v>
      </c>
      <c r="AJ227" s="268">
        <v>11.33</v>
      </c>
      <c r="AK227" s="257">
        <v>8698</v>
      </c>
      <c r="AL227" s="267">
        <v>54.47</v>
      </c>
      <c r="AM227" s="268">
        <v>8.4700000000000006</v>
      </c>
      <c r="AN227" s="257">
        <v>292</v>
      </c>
      <c r="AO227" s="267">
        <v>414.18</v>
      </c>
      <c r="AP227" s="268">
        <v>89.32</v>
      </c>
      <c r="AQ227" s="257">
        <v>8615</v>
      </c>
      <c r="AR227" s="267">
        <v>7.73</v>
      </c>
      <c r="AS227" s="268">
        <v>8.64</v>
      </c>
      <c r="AT227" s="252">
        <v>8722</v>
      </c>
      <c r="AU227" s="269">
        <v>210.13</v>
      </c>
      <c r="AV227" s="270">
        <v>29.03</v>
      </c>
      <c r="AW227" s="257">
        <v>8711</v>
      </c>
      <c r="AX227" s="267">
        <v>22.42</v>
      </c>
      <c r="AY227" s="268">
        <v>6.45</v>
      </c>
    </row>
    <row r="228" spans="27:51" ht="15.75" customHeight="1" thickBot="1">
      <c r="AA228" s="57" t="s">
        <v>78</v>
      </c>
      <c r="AB228" s="264">
        <v>8466</v>
      </c>
      <c r="AC228" s="271">
        <v>24.4</v>
      </c>
      <c r="AD228" s="272">
        <v>4.83</v>
      </c>
      <c r="AE228" s="264">
        <v>8311</v>
      </c>
      <c r="AF228" s="271">
        <v>22.84</v>
      </c>
      <c r="AG228" s="272">
        <v>6.03</v>
      </c>
      <c r="AH228" s="264">
        <v>8414</v>
      </c>
      <c r="AI228" s="271">
        <v>48.93</v>
      </c>
      <c r="AJ228" s="272">
        <v>10.78</v>
      </c>
      <c r="AK228" s="264">
        <v>8273</v>
      </c>
      <c r="AL228" s="271">
        <v>46.3</v>
      </c>
      <c r="AM228" s="272">
        <v>6.99</v>
      </c>
      <c r="AN228" s="264">
        <v>245</v>
      </c>
      <c r="AO228" s="271">
        <v>311.44</v>
      </c>
      <c r="AP228" s="272">
        <v>49.05</v>
      </c>
      <c r="AQ228" s="264">
        <v>8093</v>
      </c>
      <c r="AR228" s="271">
        <v>8.93</v>
      </c>
      <c r="AS228" s="272">
        <v>1.01</v>
      </c>
      <c r="AT228" s="259">
        <v>8304</v>
      </c>
      <c r="AU228" s="273">
        <v>166.7</v>
      </c>
      <c r="AV228" s="274">
        <v>26.24</v>
      </c>
      <c r="AW228" s="264">
        <v>8283</v>
      </c>
      <c r="AX228" s="271">
        <v>12.62</v>
      </c>
      <c r="AY228" s="272">
        <v>4.21</v>
      </c>
    </row>
    <row r="229" spans="27:51" ht="15.75" customHeight="1">
      <c r="AA229" s="277" t="s">
        <v>81</v>
      </c>
      <c r="AB229" s="238">
        <v>6199</v>
      </c>
      <c r="AC229" s="239">
        <v>36.68</v>
      </c>
      <c r="AD229" s="240">
        <v>7.09</v>
      </c>
      <c r="AE229" s="238">
        <v>6164</v>
      </c>
      <c r="AF229" s="239">
        <v>28.04</v>
      </c>
      <c r="AG229" s="240">
        <v>5.83</v>
      </c>
      <c r="AH229" s="241">
        <v>6192</v>
      </c>
      <c r="AI229" s="239">
        <v>48.95</v>
      </c>
      <c r="AJ229" s="242">
        <v>11.28</v>
      </c>
      <c r="AK229" s="238">
        <v>6147</v>
      </c>
      <c r="AL229" s="239">
        <v>56.58</v>
      </c>
      <c r="AM229" s="240">
        <v>6.66</v>
      </c>
      <c r="AN229" s="257">
        <v>521</v>
      </c>
      <c r="AO229" s="267">
        <v>437.56</v>
      </c>
      <c r="AP229" s="268">
        <v>84.34</v>
      </c>
      <c r="AQ229" s="238">
        <v>6045</v>
      </c>
      <c r="AR229" s="239">
        <v>7.55</v>
      </c>
      <c r="AS229" s="240">
        <v>0.69</v>
      </c>
      <c r="AT229" s="241">
        <v>6155</v>
      </c>
      <c r="AU229" s="239">
        <v>217.14</v>
      </c>
      <c r="AV229" s="242">
        <v>25.72</v>
      </c>
      <c r="AW229" s="243">
        <v>6135</v>
      </c>
      <c r="AX229" s="275">
        <v>22.71</v>
      </c>
      <c r="AY229" s="244">
        <v>5.9</v>
      </c>
    </row>
    <row r="230" spans="27:51" ht="15.75" customHeight="1" thickBot="1">
      <c r="AA230" s="57" t="s">
        <v>80</v>
      </c>
      <c r="AB230" s="245">
        <v>5690</v>
      </c>
      <c r="AC230" s="246">
        <v>24.82</v>
      </c>
      <c r="AD230" s="247">
        <v>4.6500000000000004</v>
      </c>
      <c r="AE230" s="245">
        <v>5660</v>
      </c>
      <c r="AF230" s="246">
        <v>22.13</v>
      </c>
      <c r="AG230" s="247">
        <v>5.69</v>
      </c>
      <c r="AH230" s="248">
        <v>5679</v>
      </c>
      <c r="AI230" s="246">
        <v>48.83</v>
      </c>
      <c r="AJ230" s="249">
        <v>10.3</v>
      </c>
      <c r="AK230" s="245">
        <v>5657</v>
      </c>
      <c r="AL230" s="246">
        <v>48.18</v>
      </c>
      <c r="AM230" s="247">
        <v>5.51</v>
      </c>
      <c r="AN230" s="259">
        <v>451</v>
      </c>
      <c r="AO230" s="273">
        <v>337.21</v>
      </c>
      <c r="AP230" s="274">
        <v>59.98</v>
      </c>
      <c r="AQ230" s="245">
        <v>5606</v>
      </c>
      <c r="AR230" s="246">
        <v>9.02</v>
      </c>
      <c r="AS230" s="247">
        <v>0.79</v>
      </c>
      <c r="AT230" s="248">
        <v>5664</v>
      </c>
      <c r="AU230" s="246">
        <v>169.4</v>
      </c>
      <c r="AV230" s="249">
        <v>22.39</v>
      </c>
      <c r="AW230" s="250">
        <v>5652</v>
      </c>
      <c r="AX230" s="276">
        <v>12.7</v>
      </c>
      <c r="AY230" s="251">
        <v>3.89</v>
      </c>
    </row>
    <row r="231" spans="27:51" ht="15.75" customHeight="1">
      <c r="AA231" s="277" t="s">
        <v>83</v>
      </c>
      <c r="AB231" s="252">
        <v>5971</v>
      </c>
      <c r="AC231" s="253">
        <v>38.64</v>
      </c>
      <c r="AD231" s="254">
        <v>7.34</v>
      </c>
      <c r="AE231" s="252">
        <v>5954</v>
      </c>
      <c r="AF231" s="253">
        <v>29.63</v>
      </c>
      <c r="AG231" s="254">
        <v>6.02</v>
      </c>
      <c r="AH231" s="255">
        <v>5957</v>
      </c>
      <c r="AI231" s="253">
        <v>51.31</v>
      </c>
      <c r="AJ231" s="256">
        <v>11.42</v>
      </c>
      <c r="AK231" s="252">
        <v>5923</v>
      </c>
      <c r="AL231" s="253">
        <v>57.98</v>
      </c>
      <c r="AM231" s="254">
        <v>7.11</v>
      </c>
      <c r="AN231" s="257">
        <v>513</v>
      </c>
      <c r="AO231" s="267">
        <v>425.01</v>
      </c>
      <c r="AP231" s="268">
        <v>89.3</v>
      </c>
      <c r="AQ231" s="252">
        <v>5690</v>
      </c>
      <c r="AR231" s="253">
        <v>7.35</v>
      </c>
      <c r="AS231" s="254">
        <v>0.73</v>
      </c>
      <c r="AT231" s="255">
        <v>5824</v>
      </c>
      <c r="AU231" s="253">
        <v>223.51</v>
      </c>
      <c r="AV231" s="256">
        <v>26.25</v>
      </c>
      <c r="AW231" s="257">
        <v>5756</v>
      </c>
      <c r="AX231" s="267">
        <v>24.56</v>
      </c>
      <c r="AY231" s="258">
        <v>6.46</v>
      </c>
    </row>
    <row r="232" spans="27:51" ht="15.75" customHeight="1" thickBot="1">
      <c r="AA232" s="57" t="s">
        <v>82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4">
        <v>408</v>
      </c>
      <c r="AO232" s="271">
        <v>340.42</v>
      </c>
      <c r="AP232" s="272">
        <v>59.41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1">
        <v>13.15</v>
      </c>
      <c r="AY232" s="265">
        <v>4.1399999999999997</v>
      </c>
    </row>
    <row r="233" spans="27:51" ht="15.75" customHeight="1">
      <c r="AA233" s="277" t="s">
        <v>85</v>
      </c>
      <c r="AB233" s="238">
        <v>5808</v>
      </c>
      <c r="AC233" s="239">
        <v>39.909999999999997</v>
      </c>
      <c r="AD233" s="240">
        <v>7.5</v>
      </c>
      <c r="AE233" s="238">
        <v>5786</v>
      </c>
      <c r="AF233" s="239">
        <v>30.38</v>
      </c>
      <c r="AG233" s="240">
        <v>6.01</v>
      </c>
      <c r="AH233" s="241">
        <v>5792</v>
      </c>
      <c r="AI233" s="239">
        <v>52.27</v>
      </c>
      <c r="AJ233" s="242">
        <v>11.54</v>
      </c>
      <c r="AK233" s="238">
        <v>5774</v>
      </c>
      <c r="AL233" s="239">
        <v>58.49</v>
      </c>
      <c r="AM233" s="240">
        <v>7.31</v>
      </c>
      <c r="AN233" s="257">
        <v>476</v>
      </c>
      <c r="AO233" s="267">
        <v>420.29</v>
      </c>
      <c r="AP233" s="268">
        <v>84.21</v>
      </c>
      <c r="AQ233" s="238">
        <v>5711</v>
      </c>
      <c r="AR233" s="239">
        <v>7.28</v>
      </c>
      <c r="AS233" s="240">
        <v>0.72</v>
      </c>
      <c r="AT233" s="241">
        <v>5775</v>
      </c>
      <c r="AU233" s="239">
        <v>225.05</v>
      </c>
      <c r="AV233" s="242">
        <v>26.24</v>
      </c>
      <c r="AW233" s="243">
        <v>5756</v>
      </c>
      <c r="AX233" s="275">
        <v>25.43</v>
      </c>
      <c r="AY233" s="244">
        <v>6.59</v>
      </c>
    </row>
    <row r="234" spans="27:51" ht="15.75" customHeight="1" thickBot="1">
      <c r="AA234" s="57" t="s">
        <v>84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4">
        <v>442</v>
      </c>
      <c r="AO234" s="271">
        <v>334.48</v>
      </c>
      <c r="AP234" s="272">
        <v>64.319999999999993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1">
        <v>13.5</v>
      </c>
      <c r="AY234" s="265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5" t="s">
        <v>49</v>
      </c>
      <c r="C2" s="375"/>
      <c r="D2" s="375"/>
      <c r="E2" s="375"/>
      <c r="F2" s="375"/>
      <c r="G2" s="375"/>
      <c r="H2" s="375"/>
      <c r="I2" s="375"/>
      <c r="J2" s="375"/>
      <c r="K2" s="375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53</v>
      </c>
      <c r="H3" s="76" t="s">
        <v>30</v>
      </c>
      <c r="I3" s="79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8" t="str">
        <f>I3</f>
        <v>女子</v>
      </c>
      <c r="D7" s="67">
        <f>VLOOKUP($B$4,$AA$203:$AV$214,3,FALSE)</f>
        <v>25.448434622467772</v>
      </c>
      <c r="E7" s="67">
        <f>VLOOKUP($B$4,$AA$203:$AV$214,6,FALSE)</f>
        <v>22.353138075313808</v>
      </c>
      <c r="F7" s="67">
        <f>VLOOKUP($B$4,$AA$203:$AV$214,9,FALSE)</f>
        <v>47.794979079497907</v>
      </c>
      <c r="G7" s="67">
        <f>VLOOKUP($B$4,$AA$203:$AV$214,12,FALSE)</f>
        <v>47.695286195286194</v>
      </c>
      <c r="H7" s="67">
        <f>VLOOKUP($B$4,$AA$203:$AV$214,15,FALSE)</f>
        <v>304.23897911832944</v>
      </c>
      <c r="I7" s="67">
        <f>VLOOKUP($B$4,$AA$203:$AV$214,18,FALSE)</f>
        <v>8.9417736486486401</v>
      </c>
      <c r="J7" s="67">
        <f>VLOOKUP($B$4,$AA$203:$AV$214,21,FALSE)</f>
        <v>172.47078464106843</v>
      </c>
      <c r="K7" s="67">
        <f>VLOOKUP($B$4,$AA$203:$AZ$214,24,FALSE)</f>
        <v>13.616871704745167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１年</v>
      </c>
      <c r="C11" s="75" t="str">
        <f>I3</f>
        <v>女子</v>
      </c>
      <c r="D11" s="74">
        <f>VLOOKUP($B$4,$AA$223:$AY$234,3,FALSE)</f>
        <v>24.82</v>
      </c>
      <c r="E11" s="74">
        <f>VLOOKUP($B$4,$AA$223:$AY$234,6,FALSE)</f>
        <v>22.13</v>
      </c>
      <c r="F11" s="74">
        <f>VLOOKUP($B$4,$AA$223:$AY$234,9,FALSE)</f>
        <v>48.83</v>
      </c>
      <c r="G11" s="74">
        <f>VLOOKUP($B$4,$AA$223:$AY$234,12,FALSE)</f>
        <v>48.18</v>
      </c>
      <c r="H11" s="74">
        <f>VLOOKUP($B$4,$AA$223:$AY$234,15,FALSE)</f>
        <v>337.21</v>
      </c>
      <c r="I11" s="74">
        <f>VLOOKUP($B$4,$AA$223:$AY$234,18,FALSE)</f>
        <v>9.02</v>
      </c>
      <c r="J11" s="74">
        <f>VLOOKUP($B$4,$AA$223:$AY$234,21,FALSE)</f>
        <v>169.4</v>
      </c>
      <c r="K11" s="74">
        <f>VLOOKUP($B$4,$AA$223:$AZ$234,24,FALSE)</f>
        <v>12.7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１年</v>
      </c>
      <c r="C15" s="88" t="str">
        <f>I3</f>
        <v>女子</v>
      </c>
      <c r="D15" s="89" t="str">
        <f>VLOOKUP('データシート（高1女子）'!$C$5,'データシート（高1女子）'!$C$5:$AN$5,8)</f>
        <v/>
      </c>
      <c r="E15" s="89" t="str">
        <f>VLOOKUP('データシート（高1女子）'!$C$5,'データシート（高1女子）'!$C$5:$AN$5,12)</f>
        <v/>
      </c>
      <c r="F15" s="89" t="str">
        <f>VLOOKUP('データシート（高1女子）'!$C$5,'データシート（高1女子）'!$C$5:$AN$5,16)</f>
        <v/>
      </c>
      <c r="G15" s="89" t="str">
        <f>VLOOKUP('データシート（高1女子）'!$C$5,'データシート（高1女子）'!$C$5:$AN$5,20)</f>
        <v/>
      </c>
      <c r="H15" s="89" t="str">
        <f>VLOOKUP('データシート（高1女子）'!$C$5,'データシート（高1女子）'!$C$5:$AN$5,26)</f>
        <v/>
      </c>
      <c r="I15" s="89" t="str">
        <f>VLOOKUP('データシート（高1女子）'!$C$5,'データシート（高1女子）'!$C$5:$AN$5,34)</f>
        <v/>
      </c>
      <c r="J15" s="89" t="str">
        <f>VLOOKUP('データシート（高1女子）'!$C$5,'データシート（高1女子）'!$C$5:$AN$5,38)</f>
        <v/>
      </c>
      <c r="K15" s="89" t="str">
        <f>VLOOKUP('データシート（高1女子）'!$C$5,'データシート（高1女子）'!$C$5:$AX$5,42)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87" t="e">
        <f>VLOOKUP(H17,'データシート（高1女子）'!A10:AX165,2,FALSE)</f>
        <v>#N/A</v>
      </c>
      <c r="K17" s="387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6"/>
      <c r="C19" s="377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8" t="s">
        <v>39</v>
      </c>
      <c r="C20" s="379"/>
      <c r="D20" s="80" t="e">
        <f>VLOOKUP($H$17,'データシート（高1女子）'!$A$10:$AR$165,10,FALSE)</f>
        <v>#N/A</v>
      </c>
      <c r="E20" s="80" t="e">
        <f>VLOOKUP($H$17,'データシート（高1女子）'!$A$10:$AR$165,14,FALSE)</f>
        <v>#N/A</v>
      </c>
      <c r="F20" s="80" t="e">
        <f>VLOOKUP($H$17,'データシート（高1女子）'!$A$10:$AR$165,18,FALSE)</f>
        <v>#N/A</v>
      </c>
      <c r="G20" s="80" t="e">
        <f>VLOOKUP($H$17,'データシート（高1女子）'!$A$10:$AR$165,22,FALSE)</f>
        <v>#N/A</v>
      </c>
      <c r="H20" s="80" t="e">
        <f>VLOOKUP($H$17,'データシート（高1女子）'!$A$10:$AR$165,28,FALSE)</f>
        <v>#N/A</v>
      </c>
      <c r="I20" s="80" t="e">
        <f>VLOOKUP($H$17,'データシート（高1女子）'!$A$10:$AR$165,36,FALSE)</f>
        <v>#N/A</v>
      </c>
      <c r="J20" s="80" t="e">
        <f>VLOOKUP($H$17,'データシート（高1女子）'!$A$10:$AR$165,40,FALSE)</f>
        <v>#N/A</v>
      </c>
      <c r="K20" s="80" t="e">
        <f>VLOOKUP($H$17,'データシート（高1女子）'!$A$10:$AR$165,44,FALSE)</f>
        <v>#N/A</v>
      </c>
      <c r="L20" s="32"/>
    </row>
    <row r="21" spans="1:12" ht="21" customHeight="1" thickBot="1">
      <c r="A21" s="32"/>
      <c r="B21" s="380" t="s">
        <v>25</v>
      </c>
      <c r="C21" s="381"/>
      <c r="D21" s="266" t="e">
        <f>VLOOKUP($H$17,'データシート（高1女子）'!$A$10:$AR$165,13,FALSE)</f>
        <v>#N/A</v>
      </c>
      <c r="E21" s="266" t="e">
        <f>VLOOKUP($H$17,'データシート（高1女子）'!$A$10:$AR$165,17,FALSE)</f>
        <v>#N/A</v>
      </c>
      <c r="F21" s="266" t="e">
        <f>VLOOKUP($H$17,'データシート（高1女子）'!$A$10:$AR$165,21,FALSE)</f>
        <v>#N/A</v>
      </c>
      <c r="G21" s="266" t="e">
        <f>VLOOKUP($H$17,'データシート（高1女子）'!$A$10:$AR$165,25,FALSE)</f>
        <v>#N/A</v>
      </c>
      <c r="H21" s="266" t="e">
        <f>VLOOKUP($H$17,'データシート（高1女子）'!$A$10:$AR$165,31,FALSE)</f>
        <v>#N/A</v>
      </c>
      <c r="I21" s="266" t="e">
        <f>VLOOKUP($H$17,'データシート（高1女子）'!$A$10:$AR$165,39,FALSE)</f>
        <v>#N/A</v>
      </c>
      <c r="J21" s="266" t="e">
        <f>VLOOKUP($H$17,'データシート（高1女子）'!$A$10:$AR$165,43,FALSE)</f>
        <v>#N/A</v>
      </c>
      <c r="K21" s="266" t="e">
        <f>VLOOKUP($H$17,'データシート（高1女子）'!$A$10:$AZ$165,47,FALSE)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6" t="s">
        <v>26</v>
      </c>
      <c r="J23" s="386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2" t="e">
        <f>VLOOKUP($H$17,'データシート（高1女子）'!A10:AX165,48,FALSE)</f>
        <v>#N/A</v>
      </c>
      <c r="J24" s="383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4" t="e">
        <f>VLOOKUP($H$17,#REF!,21)</f>
        <v>#REF!</v>
      </c>
      <c r="J25" s="385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2" t="e">
        <f>VLOOKUP($H$17,'データシート（高1女子）'!A10:AX165,49)</f>
        <v>#N/A</v>
      </c>
      <c r="J28" s="383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4" t="e">
        <f>VLOOKUP($H$17,#REF!,21)</f>
        <v>#REF!</v>
      </c>
      <c r="J29" s="385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131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66" t="s">
        <v>29</v>
      </c>
      <c r="AB201" s="368" t="s">
        <v>42</v>
      </c>
      <c r="AC201" s="365"/>
      <c r="AD201" s="369"/>
      <c r="AE201" s="364" t="s">
        <v>43</v>
      </c>
      <c r="AF201" s="365"/>
      <c r="AG201" s="370"/>
      <c r="AH201" s="364" t="s">
        <v>44</v>
      </c>
      <c r="AI201" s="365"/>
      <c r="AJ201" s="369"/>
      <c r="AK201" s="364" t="s">
        <v>45</v>
      </c>
      <c r="AL201" s="365"/>
      <c r="AM201" s="370"/>
      <c r="AN201" s="361" t="s">
        <v>130</v>
      </c>
      <c r="AO201" s="362"/>
      <c r="AP201" s="363"/>
      <c r="AQ201" s="364" t="s">
        <v>46</v>
      </c>
      <c r="AR201" s="365"/>
      <c r="AS201" s="370"/>
      <c r="AT201" s="364" t="s">
        <v>47</v>
      </c>
      <c r="AU201" s="365"/>
      <c r="AV201" s="369"/>
      <c r="AW201" s="364" t="s">
        <v>101</v>
      </c>
      <c r="AX201" s="365"/>
      <c r="AY201" s="370"/>
    </row>
    <row r="202" spans="24:51" ht="15.75" customHeight="1" thickBot="1">
      <c r="X202" s="31" t="s">
        <v>52</v>
      </c>
      <c r="AA202" s="367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167</v>
      </c>
    </row>
    <row r="220" spans="24:51" ht="15.75" customHeight="1" thickBot="1">
      <c r="AA220" s="31" t="s">
        <v>168</v>
      </c>
    </row>
    <row r="221" spans="24:51" ht="15.75" customHeight="1">
      <c r="AA221" s="373" t="s">
        <v>29</v>
      </c>
      <c r="AB221" s="368" t="s">
        <v>42</v>
      </c>
      <c r="AC221" s="365"/>
      <c r="AD221" s="365"/>
      <c r="AE221" s="364" t="s">
        <v>43</v>
      </c>
      <c r="AF221" s="365"/>
      <c r="AG221" s="369"/>
      <c r="AH221" s="364" t="s">
        <v>44</v>
      </c>
      <c r="AI221" s="365"/>
      <c r="AJ221" s="365"/>
      <c r="AK221" s="364" t="s">
        <v>45</v>
      </c>
      <c r="AL221" s="365"/>
      <c r="AM221" s="370"/>
      <c r="AN221" s="361" t="s">
        <v>130</v>
      </c>
      <c r="AO221" s="362"/>
      <c r="AP221" s="363"/>
      <c r="AQ221" s="364" t="s">
        <v>46</v>
      </c>
      <c r="AR221" s="365"/>
      <c r="AS221" s="365"/>
      <c r="AT221" s="369" t="s">
        <v>47</v>
      </c>
      <c r="AU221" s="371"/>
      <c r="AV221" s="372"/>
      <c r="AW221" s="364" t="s">
        <v>101</v>
      </c>
      <c r="AX221" s="365"/>
      <c r="AY221" s="370"/>
    </row>
    <row r="222" spans="24:51" ht="15.75" customHeight="1" thickBot="1">
      <c r="AA222" s="374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277" t="s">
        <v>122</v>
      </c>
      <c r="AB223" s="257">
        <v>9036</v>
      </c>
      <c r="AC223" s="267">
        <v>24.14</v>
      </c>
      <c r="AD223" s="268">
        <v>6.55</v>
      </c>
      <c r="AE223" s="252">
        <v>8941</v>
      </c>
      <c r="AF223" s="269">
        <v>22.74</v>
      </c>
      <c r="AG223" s="270">
        <v>6.02</v>
      </c>
      <c r="AH223" s="257">
        <v>8983</v>
      </c>
      <c r="AI223" s="267">
        <v>41.01</v>
      </c>
      <c r="AJ223" s="268">
        <v>10.53</v>
      </c>
      <c r="AK223" s="257">
        <v>8918</v>
      </c>
      <c r="AL223" s="267">
        <v>48.27</v>
      </c>
      <c r="AM223" s="268">
        <v>8.1</v>
      </c>
      <c r="AN223" s="257">
        <v>354</v>
      </c>
      <c r="AO223" s="267">
        <v>452.66</v>
      </c>
      <c r="AP223" s="268">
        <v>85.97</v>
      </c>
      <c r="AQ223" s="257">
        <v>8795</v>
      </c>
      <c r="AR223" s="267">
        <v>8.65</v>
      </c>
      <c r="AS223" s="268">
        <v>1.1499999999999999</v>
      </c>
      <c r="AT223" s="257">
        <v>8909</v>
      </c>
      <c r="AU223" s="269">
        <v>179.49</v>
      </c>
      <c r="AV223" s="270">
        <v>29.46</v>
      </c>
      <c r="AW223" s="257">
        <v>8900</v>
      </c>
      <c r="AX223" s="267">
        <v>17</v>
      </c>
      <c r="AY223" s="268">
        <v>5.62</v>
      </c>
    </row>
    <row r="224" spans="24:51" ht="15.75" customHeight="1" thickBot="1">
      <c r="AA224" s="278" t="s">
        <v>123</v>
      </c>
      <c r="AB224" s="264">
        <v>8440</v>
      </c>
      <c r="AC224" s="271">
        <v>21.15</v>
      </c>
      <c r="AD224" s="272">
        <v>4.4400000000000004</v>
      </c>
      <c r="AE224" s="264">
        <v>8308</v>
      </c>
      <c r="AF224" s="271">
        <v>19.16</v>
      </c>
      <c r="AG224" s="272">
        <v>5.62</v>
      </c>
      <c r="AH224" s="264">
        <v>8398</v>
      </c>
      <c r="AI224" s="271">
        <v>43.72</v>
      </c>
      <c r="AJ224" s="272">
        <v>10.45</v>
      </c>
      <c r="AK224" s="259">
        <v>8326</v>
      </c>
      <c r="AL224" s="273">
        <v>44.02</v>
      </c>
      <c r="AM224" s="274">
        <v>6.65</v>
      </c>
      <c r="AN224" s="259">
        <v>363</v>
      </c>
      <c r="AO224" s="273">
        <v>332.8</v>
      </c>
      <c r="AP224" s="274">
        <v>54.93</v>
      </c>
      <c r="AQ224" s="259">
        <v>8220</v>
      </c>
      <c r="AR224" s="273">
        <v>9.2899999999999991</v>
      </c>
      <c r="AS224" s="274">
        <v>1.35</v>
      </c>
      <c r="AT224" s="259">
        <v>8318</v>
      </c>
      <c r="AU224" s="273">
        <v>159.37</v>
      </c>
      <c r="AV224" s="274">
        <v>24.62</v>
      </c>
      <c r="AW224" s="264">
        <v>8293</v>
      </c>
      <c r="AX224" s="271">
        <v>10.3</v>
      </c>
      <c r="AY224" s="272">
        <v>3.63</v>
      </c>
    </row>
    <row r="225" spans="27:51" ht="15.75" customHeight="1">
      <c r="AA225" s="58" t="s">
        <v>77</v>
      </c>
      <c r="AB225" s="252">
        <v>8778</v>
      </c>
      <c r="AC225" s="269">
        <v>29.43</v>
      </c>
      <c r="AD225" s="270">
        <v>7.12</v>
      </c>
      <c r="AE225" s="257">
        <v>8655</v>
      </c>
      <c r="AF225" s="267">
        <v>26.22</v>
      </c>
      <c r="AG225" s="268">
        <v>6.04</v>
      </c>
      <c r="AH225" s="257">
        <v>8691</v>
      </c>
      <c r="AI225" s="267">
        <v>45.87</v>
      </c>
      <c r="AJ225" s="268">
        <v>11.05</v>
      </c>
      <c r="AK225" s="257">
        <v>8617</v>
      </c>
      <c r="AL225" s="267">
        <v>51.96</v>
      </c>
      <c r="AM225" s="268">
        <v>8.23</v>
      </c>
      <c r="AN225" s="257">
        <v>331</v>
      </c>
      <c r="AO225" s="267">
        <v>421.83</v>
      </c>
      <c r="AP225" s="268">
        <v>75.61</v>
      </c>
      <c r="AQ225" s="257">
        <v>8468</v>
      </c>
      <c r="AR225" s="267">
        <v>8.08</v>
      </c>
      <c r="AS225" s="268">
        <v>2.23</v>
      </c>
      <c r="AT225" s="257">
        <v>8617</v>
      </c>
      <c r="AU225" s="267">
        <v>198.25</v>
      </c>
      <c r="AV225" s="268">
        <v>29.16</v>
      </c>
      <c r="AW225" s="257">
        <v>8568</v>
      </c>
      <c r="AX225" s="267">
        <v>20.04</v>
      </c>
      <c r="AY225" s="268">
        <v>6.07</v>
      </c>
    </row>
    <row r="226" spans="27:51" ht="15.75" customHeight="1" thickBot="1">
      <c r="AA226" s="57" t="s">
        <v>76</v>
      </c>
      <c r="AB226" s="259">
        <v>8286</v>
      </c>
      <c r="AC226" s="273">
        <v>23.09</v>
      </c>
      <c r="AD226" s="274">
        <v>4.62</v>
      </c>
      <c r="AE226" s="264">
        <v>8159</v>
      </c>
      <c r="AF226" s="271">
        <v>21.71</v>
      </c>
      <c r="AG226" s="272">
        <v>5.92</v>
      </c>
      <c r="AH226" s="264">
        <v>8246</v>
      </c>
      <c r="AI226" s="271">
        <v>47.11</v>
      </c>
      <c r="AJ226" s="272">
        <v>10.76</v>
      </c>
      <c r="AK226" s="264">
        <v>8130</v>
      </c>
      <c r="AL226" s="271">
        <v>45.69</v>
      </c>
      <c r="AM226" s="272">
        <v>6.93</v>
      </c>
      <c r="AN226" s="264">
        <v>273</v>
      </c>
      <c r="AO226" s="271">
        <v>314.13</v>
      </c>
      <c r="AP226" s="272">
        <v>48.99</v>
      </c>
      <c r="AQ226" s="264">
        <v>7942</v>
      </c>
      <c r="AR226" s="271">
        <v>9.0399999999999991</v>
      </c>
      <c r="AS226" s="272">
        <v>0.98</v>
      </c>
      <c r="AT226" s="264">
        <v>8141</v>
      </c>
      <c r="AU226" s="271">
        <v>164.88</v>
      </c>
      <c r="AV226" s="272">
        <v>25.73</v>
      </c>
      <c r="AW226" s="264">
        <v>8100</v>
      </c>
      <c r="AX226" s="271">
        <v>11.77</v>
      </c>
      <c r="AY226" s="272">
        <v>4.07</v>
      </c>
    </row>
    <row r="227" spans="27:51" ht="15.75" customHeight="1">
      <c r="AA227" s="277" t="s">
        <v>79</v>
      </c>
      <c r="AB227" s="257">
        <v>8842</v>
      </c>
      <c r="AC227" s="267">
        <v>34.01</v>
      </c>
      <c r="AD227" s="268">
        <v>7.41</v>
      </c>
      <c r="AE227" s="257">
        <v>8751</v>
      </c>
      <c r="AF227" s="267">
        <v>28.61</v>
      </c>
      <c r="AG227" s="268">
        <v>6.36</v>
      </c>
      <c r="AH227" s="257">
        <v>8796</v>
      </c>
      <c r="AI227" s="267">
        <v>49.38</v>
      </c>
      <c r="AJ227" s="268">
        <v>11.33</v>
      </c>
      <c r="AK227" s="257">
        <v>8698</v>
      </c>
      <c r="AL227" s="267">
        <v>54.47</v>
      </c>
      <c r="AM227" s="268">
        <v>8.4700000000000006</v>
      </c>
      <c r="AN227" s="257">
        <v>292</v>
      </c>
      <c r="AO227" s="267">
        <v>414.18</v>
      </c>
      <c r="AP227" s="268">
        <v>89.32</v>
      </c>
      <c r="AQ227" s="257">
        <v>8615</v>
      </c>
      <c r="AR227" s="267">
        <v>7.73</v>
      </c>
      <c r="AS227" s="268">
        <v>8.64</v>
      </c>
      <c r="AT227" s="252">
        <v>8722</v>
      </c>
      <c r="AU227" s="269">
        <v>210.13</v>
      </c>
      <c r="AV227" s="270">
        <v>29.03</v>
      </c>
      <c r="AW227" s="257">
        <v>8711</v>
      </c>
      <c r="AX227" s="267">
        <v>22.42</v>
      </c>
      <c r="AY227" s="268">
        <v>6.45</v>
      </c>
    </row>
    <row r="228" spans="27:51" ht="15.75" customHeight="1" thickBot="1">
      <c r="AA228" s="57" t="s">
        <v>78</v>
      </c>
      <c r="AB228" s="264">
        <v>8466</v>
      </c>
      <c r="AC228" s="271">
        <v>24.4</v>
      </c>
      <c r="AD228" s="272">
        <v>4.83</v>
      </c>
      <c r="AE228" s="264">
        <v>8311</v>
      </c>
      <c r="AF228" s="271">
        <v>22.84</v>
      </c>
      <c r="AG228" s="272">
        <v>6.03</v>
      </c>
      <c r="AH228" s="264">
        <v>8414</v>
      </c>
      <c r="AI228" s="271">
        <v>48.93</v>
      </c>
      <c r="AJ228" s="272">
        <v>10.78</v>
      </c>
      <c r="AK228" s="264">
        <v>8273</v>
      </c>
      <c r="AL228" s="271">
        <v>46.3</v>
      </c>
      <c r="AM228" s="272">
        <v>6.99</v>
      </c>
      <c r="AN228" s="264">
        <v>245</v>
      </c>
      <c r="AO228" s="271">
        <v>311.44</v>
      </c>
      <c r="AP228" s="272">
        <v>49.05</v>
      </c>
      <c r="AQ228" s="264">
        <v>8093</v>
      </c>
      <c r="AR228" s="271">
        <v>8.93</v>
      </c>
      <c r="AS228" s="272">
        <v>1.01</v>
      </c>
      <c r="AT228" s="259">
        <v>8304</v>
      </c>
      <c r="AU228" s="273">
        <v>166.7</v>
      </c>
      <c r="AV228" s="274">
        <v>26.24</v>
      </c>
      <c r="AW228" s="264">
        <v>8283</v>
      </c>
      <c r="AX228" s="271">
        <v>12.62</v>
      </c>
      <c r="AY228" s="272">
        <v>4.21</v>
      </c>
    </row>
    <row r="229" spans="27:51" ht="15.75" customHeight="1">
      <c r="AA229" s="277" t="s">
        <v>81</v>
      </c>
      <c r="AB229" s="238">
        <v>6199</v>
      </c>
      <c r="AC229" s="239">
        <v>36.68</v>
      </c>
      <c r="AD229" s="240">
        <v>7.09</v>
      </c>
      <c r="AE229" s="238">
        <v>6164</v>
      </c>
      <c r="AF229" s="239">
        <v>28.04</v>
      </c>
      <c r="AG229" s="240">
        <v>5.83</v>
      </c>
      <c r="AH229" s="241">
        <v>6192</v>
      </c>
      <c r="AI229" s="239">
        <v>48.95</v>
      </c>
      <c r="AJ229" s="242">
        <v>11.28</v>
      </c>
      <c r="AK229" s="238">
        <v>6147</v>
      </c>
      <c r="AL229" s="239">
        <v>56.58</v>
      </c>
      <c r="AM229" s="240">
        <v>6.66</v>
      </c>
      <c r="AN229" s="257">
        <v>521</v>
      </c>
      <c r="AO229" s="267">
        <v>437.56</v>
      </c>
      <c r="AP229" s="268">
        <v>84.34</v>
      </c>
      <c r="AQ229" s="238">
        <v>6045</v>
      </c>
      <c r="AR229" s="239">
        <v>7.55</v>
      </c>
      <c r="AS229" s="240">
        <v>0.69</v>
      </c>
      <c r="AT229" s="241">
        <v>6155</v>
      </c>
      <c r="AU229" s="239">
        <v>217.14</v>
      </c>
      <c r="AV229" s="242">
        <v>25.72</v>
      </c>
      <c r="AW229" s="243">
        <v>6135</v>
      </c>
      <c r="AX229" s="275">
        <v>22.71</v>
      </c>
      <c r="AY229" s="244">
        <v>5.9</v>
      </c>
    </row>
    <row r="230" spans="27:51" ht="15.75" customHeight="1" thickBot="1">
      <c r="AA230" s="57" t="s">
        <v>80</v>
      </c>
      <c r="AB230" s="245">
        <v>5690</v>
      </c>
      <c r="AC230" s="246">
        <v>24.82</v>
      </c>
      <c r="AD230" s="247">
        <v>4.6500000000000004</v>
      </c>
      <c r="AE230" s="245">
        <v>5660</v>
      </c>
      <c r="AF230" s="246">
        <v>22.13</v>
      </c>
      <c r="AG230" s="247">
        <v>5.69</v>
      </c>
      <c r="AH230" s="248">
        <v>5679</v>
      </c>
      <c r="AI230" s="246">
        <v>48.83</v>
      </c>
      <c r="AJ230" s="249">
        <v>10.3</v>
      </c>
      <c r="AK230" s="245">
        <v>5657</v>
      </c>
      <c r="AL230" s="246">
        <v>48.18</v>
      </c>
      <c r="AM230" s="247">
        <v>5.51</v>
      </c>
      <c r="AN230" s="259">
        <v>451</v>
      </c>
      <c r="AO230" s="273">
        <v>337.21</v>
      </c>
      <c r="AP230" s="274">
        <v>59.98</v>
      </c>
      <c r="AQ230" s="245">
        <v>5606</v>
      </c>
      <c r="AR230" s="246">
        <v>9.02</v>
      </c>
      <c r="AS230" s="247">
        <v>0.79</v>
      </c>
      <c r="AT230" s="248">
        <v>5664</v>
      </c>
      <c r="AU230" s="246">
        <v>169.4</v>
      </c>
      <c r="AV230" s="249">
        <v>22.39</v>
      </c>
      <c r="AW230" s="250">
        <v>5652</v>
      </c>
      <c r="AX230" s="276">
        <v>12.7</v>
      </c>
      <c r="AY230" s="251">
        <v>3.89</v>
      </c>
    </row>
    <row r="231" spans="27:51" ht="15.75" customHeight="1">
      <c r="AA231" s="277" t="s">
        <v>83</v>
      </c>
      <c r="AB231" s="252">
        <v>5971</v>
      </c>
      <c r="AC231" s="253">
        <v>38.64</v>
      </c>
      <c r="AD231" s="254">
        <v>7.34</v>
      </c>
      <c r="AE231" s="252">
        <v>5954</v>
      </c>
      <c r="AF231" s="253">
        <v>29.63</v>
      </c>
      <c r="AG231" s="254">
        <v>6.02</v>
      </c>
      <c r="AH231" s="255">
        <v>5957</v>
      </c>
      <c r="AI231" s="253">
        <v>51.31</v>
      </c>
      <c r="AJ231" s="256">
        <v>11.42</v>
      </c>
      <c r="AK231" s="252">
        <v>5923</v>
      </c>
      <c r="AL231" s="253">
        <v>57.98</v>
      </c>
      <c r="AM231" s="254">
        <v>7.11</v>
      </c>
      <c r="AN231" s="257">
        <v>513</v>
      </c>
      <c r="AO231" s="267">
        <v>425.01</v>
      </c>
      <c r="AP231" s="268">
        <v>89.3</v>
      </c>
      <c r="AQ231" s="252">
        <v>5690</v>
      </c>
      <c r="AR231" s="253">
        <v>7.35</v>
      </c>
      <c r="AS231" s="254">
        <v>0.73</v>
      </c>
      <c r="AT231" s="255">
        <v>5824</v>
      </c>
      <c r="AU231" s="253">
        <v>223.51</v>
      </c>
      <c r="AV231" s="256">
        <v>26.25</v>
      </c>
      <c r="AW231" s="257">
        <v>5756</v>
      </c>
      <c r="AX231" s="267">
        <v>24.56</v>
      </c>
      <c r="AY231" s="258">
        <v>6.46</v>
      </c>
    </row>
    <row r="232" spans="27:51" ht="15.75" customHeight="1" thickBot="1">
      <c r="AA232" s="57" t="s">
        <v>82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4">
        <v>408</v>
      </c>
      <c r="AO232" s="271">
        <v>340.42</v>
      </c>
      <c r="AP232" s="272">
        <v>59.41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1">
        <v>13.15</v>
      </c>
      <c r="AY232" s="265">
        <v>4.1399999999999997</v>
      </c>
    </row>
    <row r="233" spans="27:51" ht="15.75" customHeight="1">
      <c r="AA233" s="277" t="s">
        <v>85</v>
      </c>
      <c r="AB233" s="238">
        <v>5808</v>
      </c>
      <c r="AC233" s="239">
        <v>39.909999999999997</v>
      </c>
      <c r="AD233" s="240">
        <v>7.5</v>
      </c>
      <c r="AE233" s="238">
        <v>5786</v>
      </c>
      <c r="AF233" s="239">
        <v>30.38</v>
      </c>
      <c r="AG233" s="240">
        <v>6.01</v>
      </c>
      <c r="AH233" s="241">
        <v>5792</v>
      </c>
      <c r="AI233" s="239">
        <v>52.27</v>
      </c>
      <c r="AJ233" s="242">
        <v>11.54</v>
      </c>
      <c r="AK233" s="238">
        <v>5774</v>
      </c>
      <c r="AL233" s="239">
        <v>58.49</v>
      </c>
      <c r="AM233" s="240">
        <v>7.31</v>
      </c>
      <c r="AN233" s="257">
        <v>476</v>
      </c>
      <c r="AO233" s="267">
        <v>420.29</v>
      </c>
      <c r="AP233" s="268">
        <v>84.21</v>
      </c>
      <c r="AQ233" s="238">
        <v>5711</v>
      </c>
      <c r="AR233" s="239">
        <v>7.28</v>
      </c>
      <c r="AS233" s="240">
        <v>0.72</v>
      </c>
      <c r="AT233" s="241">
        <v>5775</v>
      </c>
      <c r="AU233" s="239">
        <v>225.05</v>
      </c>
      <c r="AV233" s="242">
        <v>26.24</v>
      </c>
      <c r="AW233" s="243">
        <v>5756</v>
      </c>
      <c r="AX233" s="275">
        <v>25.43</v>
      </c>
      <c r="AY233" s="244">
        <v>6.59</v>
      </c>
    </row>
    <row r="234" spans="27:51" ht="15.75" customHeight="1" thickBot="1">
      <c r="AA234" s="57" t="s">
        <v>84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4">
        <v>442</v>
      </c>
      <c r="AO234" s="271">
        <v>334.48</v>
      </c>
      <c r="AP234" s="272">
        <v>64.319999999999993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1">
        <v>13.5</v>
      </c>
      <c r="AY234" s="265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194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5" t="s">
        <v>49</v>
      </c>
      <c r="C2" s="375"/>
      <c r="D2" s="375"/>
      <c r="E2" s="375"/>
      <c r="F2" s="375"/>
      <c r="G2" s="375"/>
      <c r="H2" s="375"/>
      <c r="I2" s="375"/>
      <c r="J2" s="375"/>
      <c r="K2" s="375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54</v>
      </c>
      <c r="H3" s="76" t="s">
        <v>30</v>
      </c>
      <c r="I3" s="79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8" t="str">
        <f>I3</f>
        <v>女子</v>
      </c>
      <c r="D7" s="67">
        <f>VLOOKUP($B$4,$AA$203:$AV$214,3,FALSE)</f>
        <v>26.263531499556343</v>
      </c>
      <c r="E7" s="67">
        <f>VLOOKUP($B$4,$AA$203:$AV$214,6,FALSE)</f>
        <v>23.790605095541402</v>
      </c>
      <c r="F7" s="67">
        <f>VLOOKUP($B$4,$AA$203:$AV$214,9,FALSE)</f>
        <v>49.854066985645936</v>
      </c>
      <c r="G7" s="67">
        <f>VLOOKUP($B$4,$AA$203:$AV$214,12,FALSE)</f>
        <v>48.72828685258964</v>
      </c>
      <c r="H7" s="67">
        <f>VLOOKUP($B$4,$AA$203:$AV$214,15,FALSE)</f>
        <v>304.25806451612902</v>
      </c>
      <c r="I7" s="67">
        <f>VLOOKUP($B$4,$AA$203:$AV$214,18,FALSE)</f>
        <v>8.8315217391304426</v>
      </c>
      <c r="J7" s="67">
        <f>VLOOKUP($B$4,$AA$203:$AV$214,21,FALSE)</f>
        <v>175.43402225755167</v>
      </c>
      <c r="K7" s="67">
        <f>VLOOKUP($B$4,$AA$203:$AZ$214,24,FALSE)</f>
        <v>14.514237855946398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２年</v>
      </c>
      <c r="C11" s="75" t="str">
        <f>I3</f>
        <v>女子</v>
      </c>
      <c r="D11" s="74">
        <f>VLOOKUP($B$4,$AA$223:$AY$234,3,FALSE)</f>
        <v>25.61</v>
      </c>
      <c r="E11" s="74">
        <f>VLOOKUP($B$4,$AA$223:$AY$234,6,FALSE)</f>
        <v>22.71</v>
      </c>
      <c r="F11" s="74">
        <f>VLOOKUP($B$4,$AA$223:$AY$234,9,FALSE)</f>
        <v>49.41</v>
      </c>
      <c r="G11" s="74">
        <f>VLOOKUP($B$4,$AA$223:$AY$234,12,FALSE)</f>
        <v>47.96</v>
      </c>
      <c r="H11" s="74">
        <f>VLOOKUP($B$4,$AA$223:$AY$234,15,FALSE)</f>
        <v>340.42</v>
      </c>
      <c r="I11" s="74">
        <f>VLOOKUP($B$4,$AA$223:$AY$234,18,FALSE)</f>
        <v>9.01</v>
      </c>
      <c r="J11" s="74">
        <f>VLOOKUP($B$4,$AA$223:$AY$234,21,FALSE)</f>
        <v>169.29</v>
      </c>
      <c r="K11" s="74">
        <f>VLOOKUP($B$4,$AA$223:$AZ$234,24,FALSE)</f>
        <v>13.15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２年</v>
      </c>
      <c r="C15" s="88" t="str">
        <f>I3</f>
        <v>女子</v>
      </c>
      <c r="D15" s="89" t="str">
        <f>VLOOKUP('データシート （高２女子）'!$C$5,'データシート （高２女子）'!$C$5:$AN$5,8)</f>
        <v/>
      </c>
      <c r="E15" s="89" t="str">
        <f>VLOOKUP('データシート （高２女子）'!$C$5,'データシート （高２女子）'!$C$5:$AN$5,12)</f>
        <v/>
      </c>
      <c r="F15" s="89" t="str">
        <f>VLOOKUP('データシート （高２女子）'!$C$5,'データシート （高２女子）'!$C$5:$AN$5,16)</f>
        <v/>
      </c>
      <c r="G15" s="89" t="str">
        <f>VLOOKUP('データシート （高２女子）'!$C$5,'データシート （高２女子）'!$C$5:$AN$5,20)</f>
        <v/>
      </c>
      <c r="H15" s="89" t="str">
        <f>VLOOKUP('データシート （高２女子）'!$C$5,'データシート （高２女子）'!$C$5:$AN$5,26)</f>
        <v/>
      </c>
      <c r="I15" s="89" t="str">
        <f>VLOOKUP('データシート （高２女子）'!$C$5,'データシート （高２女子）'!$C$5:$AN$5,34)</f>
        <v/>
      </c>
      <c r="J15" s="89" t="str">
        <f>VLOOKUP('データシート （高２女子）'!$C$5,'データシート （高２女子）'!$C$5:$AN$5,38)</f>
        <v/>
      </c>
      <c r="K15" s="89" t="str">
        <f>VLOOKUP('データシート （高２女子）'!$C$5,'データシート （高２女子）'!$C$5:$AX$5,42)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87" t="e">
        <f>VLOOKUP(H17,'データシート （高２女子）'!A10:AX165,2,FALSE)</f>
        <v>#N/A</v>
      </c>
      <c r="K17" s="387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6"/>
      <c r="C19" s="377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8" t="s">
        <v>39</v>
      </c>
      <c r="C20" s="379"/>
      <c r="D20" s="80" t="e">
        <f>VLOOKUP($H$17,'データシート （高２女子）'!$A$10:$AR$165,10,FALSE)</f>
        <v>#N/A</v>
      </c>
      <c r="E20" s="80" t="e">
        <f>VLOOKUP($H$17,'データシート （高２女子）'!$A$10:$AR$165,14,FALSE)</f>
        <v>#N/A</v>
      </c>
      <c r="F20" s="80" t="e">
        <f>VLOOKUP($H$17,'データシート （高２女子）'!$A$10:$AR$165,18,FALSE)</f>
        <v>#N/A</v>
      </c>
      <c r="G20" s="80" t="e">
        <f>VLOOKUP($H$17,'データシート （高２女子）'!$A$10:$AR$165,22,FALSE)</f>
        <v>#N/A</v>
      </c>
      <c r="H20" s="80" t="e">
        <f>VLOOKUP($H$17,'データシート （高２女子）'!$A$10:$AR$165,28,FALSE)</f>
        <v>#N/A</v>
      </c>
      <c r="I20" s="80" t="e">
        <f>VLOOKUP($H$17,'データシート （高２女子）'!$A$10:$AR$165,36,FALSE)</f>
        <v>#N/A</v>
      </c>
      <c r="J20" s="80" t="e">
        <f>VLOOKUP($H$17,'データシート （高２女子）'!$A$10:$AR$165,40,FALSE)</f>
        <v>#N/A</v>
      </c>
      <c r="K20" s="80" t="e">
        <f>VLOOKUP($H$17,'データシート （高２女子）'!$A$10:$AR$165,44,FALSE)</f>
        <v>#N/A</v>
      </c>
      <c r="L20" s="32"/>
    </row>
    <row r="21" spans="1:12" ht="21" customHeight="1" thickBot="1">
      <c r="A21" s="32"/>
      <c r="B21" s="380" t="s">
        <v>25</v>
      </c>
      <c r="C21" s="381"/>
      <c r="D21" s="266" t="e">
        <f>VLOOKUP($H$17,'データシート （高２女子）'!$A$10:$AR$165,13,FALSE)</f>
        <v>#N/A</v>
      </c>
      <c r="E21" s="266" t="e">
        <f>VLOOKUP($H$17,'データシート （高２女子）'!$A$10:$AR$165,17,FALSE)</f>
        <v>#N/A</v>
      </c>
      <c r="F21" s="266" t="e">
        <f>VLOOKUP($H$17,'データシート （高２女子）'!$A$10:$AR$165,21,FALSE)</f>
        <v>#N/A</v>
      </c>
      <c r="G21" s="266" t="e">
        <f>VLOOKUP($H$17,'データシート （高２女子）'!$A$10:$AR$165,25,FALSE)</f>
        <v>#N/A</v>
      </c>
      <c r="H21" s="266" t="e">
        <f>VLOOKUP($H$17,'データシート （高２女子）'!$A$10:$AR$165,31,FALSE)</f>
        <v>#N/A</v>
      </c>
      <c r="I21" s="266" t="e">
        <f>VLOOKUP($H$17,'データシート （高２女子）'!$A$10:$AR$165,39,FALSE)</f>
        <v>#N/A</v>
      </c>
      <c r="J21" s="266" t="e">
        <f>VLOOKUP($H$17,'データシート （高２女子）'!$A$10:$AR$165,43,FALSE)</f>
        <v>#N/A</v>
      </c>
      <c r="K21" s="266" t="e">
        <f>VLOOKUP($H$17,'データシート （高２女子）'!$A$10:$AZ$165,47,FALSE)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6" t="s">
        <v>26</v>
      </c>
      <c r="J23" s="386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2" t="e">
        <f>VLOOKUP($H$17,'データシート （高２女子）'!A10:AX165,48,FALSE)</f>
        <v>#N/A</v>
      </c>
      <c r="J24" s="383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4" t="e">
        <f>VLOOKUP($H$17,#REF!,21)</f>
        <v>#REF!</v>
      </c>
      <c r="J25" s="385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2" t="e">
        <f>VLOOKUP($H$17,'データシート （高２女子）'!A10:AX165,49)</f>
        <v>#N/A</v>
      </c>
      <c r="J28" s="383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4" t="e">
        <f>VLOOKUP($H$17,#REF!,21)</f>
        <v>#REF!</v>
      </c>
      <c r="J29" s="385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131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66" t="s">
        <v>29</v>
      </c>
      <c r="AB201" s="368" t="s">
        <v>42</v>
      </c>
      <c r="AC201" s="365"/>
      <c r="AD201" s="369"/>
      <c r="AE201" s="364" t="s">
        <v>43</v>
      </c>
      <c r="AF201" s="365"/>
      <c r="AG201" s="370"/>
      <c r="AH201" s="364" t="s">
        <v>44</v>
      </c>
      <c r="AI201" s="365"/>
      <c r="AJ201" s="369"/>
      <c r="AK201" s="364" t="s">
        <v>45</v>
      </c>
      <c r="AL201" s="365"/>
      <c r="AM201" s="370"/>
      <c r="AN201" s="361" t="s">
        <v>130</v>
      </c>
      <c r="AO201" s="362"/>
      <c r="AP201" s="363"/>
      <c r="AQ201" s="364" t="s">
        <v>46</v>
      </c>
      <c r="AR201" s="365"/>
      <c r="AS201" s="370"/>
      <c r="AT201" s="364" t="s">
        <v>47</v>
      </c>
      <c r="AU201" s="365"/>
      <c r="AV201" s="369"/>
      <c r="AW201" s="364" t="s">
        <v>101</v>
      </c>
      <c r="AX201" s="365"/>
      <c r="AY201" s="370"/>
    </row>
    <row r="202" spans="24:51" ht="15.75" customHeight="1" thickBot="1">
      <c r="X202" s="31" t="s">
        <v>52</v>
      </c>
      <c r="AA202" s="367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167</v>
      </c>
    </row>
    <row r="220" spans="24:51" ht="15.75" customHeight="1" thickBot="1">
      <c r="AA220" s="31" t="s">
        <v>168</v>
      </c>
    </row>
    <row r="221" spans="24:51" ht="15.75" customHeight="1">
      <c r="AA221" s="373" t="s">
        <v>29</v>
      </c>
      <c r="AB221" s="368" t="s">
        <v>42</v>
      </c>
      <c r="AC221" s="365"/>
      <c r="AD221" s="365"/>
      <c r="AE221" s="364" t="s">
        <v>43</v>
      </c>
      <c r="AF221" s="365"/>
      <c r="AG221" s="369"/>
      <c r="AH221" s="364" t="s">
        <v>44</v>
      </c>
      <c r="AI221" s="365"/>
      <c r="AJ221" s="365"/>
      <c r="AK221" s="364" t="s">
        <v>45</v>
      </c>
      <c r="AL221" s="365"/>
      <c r="AM221" s="370"/>
      <c r="AN221" s="361" t="s">
        <v>130</v>
      </c>
      <c r="AO221" s="362"/>
      <c r="AP221" s="363"/>
      <c r="AQ221" s="364" t="s">
        <v>46</v>
      </c>
      <c r="AR221" s="365"/>
      <c r="AS221" s="365"/>
      <c r="AT221" s="369" t="s">
        <v>47</v>
      </c>
      <c r="AU221" s="371"/>
      <c r="AV221" s="372"/>
      <c r="AW221" s="364" t="s">
        <v>101</v>
      </c>
      <c r="AX221" s="365"/>
      <c r="AY221" s="370"/>
    </row>
    <row r="222" spans="24:51" ht="15.75" customHeight="1" thickBot="1">
      <c r="AA222" s="374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277" t="s">
        <v>122</v>
      </c>
      <c r="AB223" s="257">
        <v>9036</v>
      </c>
      <c r="AC223" s="267">
        <v>24.14</v>
      </c>
      <c r="AD223" s="268">
        <v>6.55</v>
      </c>
      <c r="AE223" s="252">
        <v>8941</v>
      </c>
      <c r="AF223" s="269">
        <v>22.74</v>
      </c>
      <c r="AG223" s="270">
        <v>6.02</v>
      </c>
      <c r="AH223" s="257">
        <v>8983</v>
      </c>
      <c r="AI223" s="267">
        <v>41.01</v>
      </c>
      <c r="AJ223" s="268">
        <v>10.53</v>
      </c>
      <c r="AK223" s="257">
        <v>8918</v>
      </c>
      <c r="AL223" s="267">
        <v>48.27</v>
      </c>
      <c r="AM223" s="268">
        <v>8.1</v>
      </c>
      <c r="AN223" s="257">
        <v>354</v>
      </c>
      <c r="AO223" s="267">
        <v>452.66</v>
      </c>
      <c r="AP223" s="268">
        <v>85.97</v>
      </c>
      <c r="AQ223" s="257">
        <v>8795</v>
      </c>
      <c r="AR223" s="267">
        <v>8.65</v>
      </c>
      <c r="AS223" s="268">
        <v>1.1499999999999999</v>
      </c>
      <c r="AT223" s="257">
        <v>8909</v>
      </c>
      <c r="AU223" s="269">
        <v>179.49</v>
      </c>
      <c r="AV223" s="270">
        <v>29.46</v>
      </c>
      <c r="AW223" s="257">
        <v>8900</v>
      </c>
      <c r="AX223" s="267">
        <v>17</v>
      </c>
      <c r="AY223" s="268">
        <v>5.62</v>
      </c>
    </row>
    <row r="224" spans="24:51" ht="15.75" customHeight="1" thickBot="1">
      <c r="AA224" s="278" t="s">
        <v>123</v>
      </c>
      <c r="AB224" s="264">
        <v>8440</v>
      </c>
      <c r="AC224" s="271">
        <v>21.15</v>
      </c>
      <c r="AD224" s="272">
        <v>4.4400000000000004</v>
      </c>
      <c r="AE224" s="264">
        <v>8308</v>
      </c>
      <c r="AF224" s="271">
        <v>19.16</v>
      </c>
      <c r="AG224" s="272">
        <v>5.62</v>
      </c>
      <c r="AH224" s="264">
        <v>8398</v>
      </c>
      <c r="AI224" s="271">
        <v>43.72</v>
      </c>
      <c r="AJ224" s="272">
        <v>10.45</v>
      </c>
      <c r="AK224" s="259">
        <v>8326</v>
      </c>
      <c r="AL224" s="273">
        <v>44.02</v>
      </c>
      <c r="AM224" s="274">
        <v>6.65</v>
      </c>
      <c r="AN224" s="259">
        <v>363</v>
      </c>
      <c r="AO224" s="273">
        <v>332.8</v>
      </c>
      <c r="AP224" s="274">
        <v>54.93</v>
      </c>
      <c r="AQ224" s="259">
        <v>8220</v>
      </c>
      <c r="AR224" s="273">
        <v>9.2899999999999991</v>
      </c>
      <c r="AS224" s="274">
        <v>1.35</v>
      </c>
      <c r="AT224" s="259">
        <v>8318</v>
      </c>
      <c r="AU224" s="273">
        <v>159.37</v>
      </c>
      <c r="AV224" s="274">
        <v>24.62</v>
      </c>
      <c r="AW224" s="264">
        <v>8293</v>
      </c>
      <c r="AX224" s="271">
        <v>10.3</v>
      </c>
      <c r="AY224" s="272">
        <v>3.63</v>
      </c>
    </row>
    <row r="225" spans="27:51" ht="15.75" customHeight="1">
      <c r="AA225" s="58" t="s">
        <v>77</v>
      </c>
      <c r="AB225" s="252">
        <v>8778</v>
      </c>
      <c r="AC225" s="269">
        <v>29.43</v>
      </c>
      <c r="AD225" s="270">
        <v>7.12</v>
      </c>
      <c r="AE225" s="257">
        <v>8655</v>
      </c>
      <c r="AF225" s="267">
        <v>26.22</v>
      </c>
      <c r="AG225" s="268">
        <v>6.04</v>
      </c>
      <c r="AH225" s="257">
        <v>8691</v>
      </c>
      <c r="AI225" s="267">
        <v>45.87</v>
      </c>
      <c r="AJ225" s="268">
        <v>11.05</v>
      </c>
      <c r="AK225" s="257">
        <v>8617</v>
      </c>
      <c r="AL225" s="267">
        <v>51.96</v>
      </c>
      <c r="AM225" s="268">
        <v>8.23</v>
      </c>
      <c r="AN225" s="257">
        <v>331</v>
      </c>
      <c r="AO225" s="267">
        <v>421.83</v>
      </c>
      <c r="AP225" s="268">
        <v>75.61</v>
      </c>
      <c r="AQ225" s="257">
        <v>8468</v>
      </c>
      <c r="AR225" s="267">
        <v>8.08</v>
      </c>
      <c r="AS225" s="268">
        <v>2.23</v>
      </c>
      <c r="AT225" s="257">
        <v>8617</v>
      </c>
      <c r="AU225" s="267">
        <v>198.25</v>
      </c>
      <c r="AV225" s="268">
        <v>29.16</v>
      </c>
      <c r="AW225" s="257">
        <v>8568</v>
      </c>
      <c r="AX225" s="267">
        <v>20.04</v>
      </c>
      <c r="AY225" s="268">
        <v>6.07</v>
      </c>
    </row>
    <row r="226" spans="27:51" ht="15.75" customHeight="1" thickBot="1">
      <c r="AA226" s="57" t="s">
        <v>76</v>
      </c>
      <c r="AB226" s="259">
        <v>8286</v>
      </c>
      <c r="AC226" s="273">
        <v>23.09</v>
      </c>
      <c r="AD226" s="274">
        <v>4.62</v>
      </c>
      <c r="AE226" s="264">
        <v>8159</v>
      </c>
      <c r="AF226" s="271">
        <v>21.71</v>
      </c>
      <c r="AG226" s="272">
        <v>5.92</v>
      </c>
      <c r="AH226" s="264">
        <v>8246</v>
      </c>
      <c r="AI226" s="271">
        <v>47.11</v>
      </c>
      <c r="AJ226" s="272">
        <v>10.76</v>
      </c>
      <c r="AK226" s="264">
        <v>8130</v>
      </c>
      <c r="AL226" s="271">
        <v>45.69</v>
      </c>
      <c r="AM226" s="272">
        <v>6.93</v>
      </c>
      <c r="AN226" s="264">
        <v>273</v>
      </c>
      <c r="AO226" s="271">
        <v>314.13</v>
      </c>
      <c r="AP226" s="272">
        <v>48.99</v>
      </c>
      <c r="AQ226" s="264">
        <v>7942</v>
      </c>
      <c r="AR226" s="271">
        <v>9.0399999999999991</v>
      </c>
      <c r="AS226" s="272">
        <v>0.98</v>
      </c>
      <c r="AT226" s="264">
        <v>8141</v>
      </c>
      <c r="AU226" s="271">
        <v>164.88</v>
      </c>
      <c r="AV226" s="272">
        <v>25.73</v>
      </c>
      <c r="AW226" s="264">
        <v>8100</v>
      </c>
      <c r="AX226" s="271">
        <v>11.77</v>
      </c>
      <c r="AY226" s="272">
        <v>4.07</v>
      </c>
    </row>
    <row r="227" spans="27:51" ht="15.75" customHeight="1">
      <c r="AA227" s="277" t="s">
        <v>79</v>
      </c>
      <c r="AB227" s="257">
        <v>8842</v>
      </c>
      <c r="AC227" s="267">
        <v>34.01</v>
      </c>
      <c r="AD227" s="268">
        <v>7.41</v>
      </c>
      <c r="AE227" s="257">
        <v>8751</v>
      </c>
      <c r="AF227" s="267">
        <v>28.61</v>
      </c>
      <c r="AG227" s="268">
        <v>6.36</v>
      </c>
      <c r="AH227" s="257">
        <v>8796</v>
      </c>
      <c r="AI227" s="267">
        <v>49.38</v>
      </c>
      <c r="AJ227" s="268">
        <v>11.33</v>
      </c>
      <c r="AK227" s="257">
        <v>8698</v>
      </c>
      <c r="AL227" s="267">
        <v>54.47</v>
      </c>
      <c r="AM227" s="268">
        <v>8.4700000000000006</v>
      </c>
      <c r="AN227" s="257">
        <v>292</v>
      </c>
      <c r="AO227" s="267">
        <v>414.18</v>
      </c>
      <c r="AP227" s="268">
        <v>89.32</v>
      </c>
      <c r="AQ227" s="257">
        <v>8615</v>
      </c>
      <c r="AR227" s="267">
        <v>7.73</v>
      </c>
      <c r="AS227" s="268">
        <v>8.64</v>
      </c>
      <c r="AT227" s="252">
        <v>8722</v>
      </c>
      <c r="AU227" s="269">
        <v>210.13</v>
      </c>
      <c r="AV227" s="270">
        <v>29.03</v>
      </c>
      <c r="AW227" s="257">
        <v>8711</v>
      </c>
      <c r="AX227" s="267">
        <v>22.42</v>
      </c>
      <c r="AY227" s="268">
        <v>6.45</v>
      </c>
    </row>
    <row r="228" spans="27:51" ht="15.75" customHeight="1" thickBot="1">
      <c r="AA228" s="57" t="s">
        <v>78</v>
      </c>
      <c r="AB228" s="264">
        <v>8466</v>
      </c>
      <c r="AC228" s="271">
        <v>24.4</v>
      </c>
      <c r="AD228" s="272">
        <v>4.83</v>
      </c>
      <c r="AE228" s="264">
        <v>8311</v>
      </c>
      <c r="AF228" s="271">
        <v>22.84</v>
      </c>
      <c r="AG228" s="272">
        <v>6.03</v>
      </c>
      <c r="AH228" s="264">
        <v>8414</v>
      </c>
      <c r="AI228" s="271">
        <v>48.93</v>
      </c>
      <c r="AJ228" s="272">
        <v>10.78</v>
      </c>
      <c r="AK228" s="264">
        <v>8273</v>
      </c>
      <c r="AL228" s="271">
        <v>46.3</v>
      </c>
      <c r="AM228" s="272">
        <v>6.99</v>
      </c>
      <c r="AN228" s="264">
        <v>245</v>
      </c>
      <c r="AO228" s="271">
        <v>311.44</v>
      </c>
      <c r="AP228" s="272">
        <v>49.05</v>
      </c>
      <c r="AQ228" s="264">
        <v>8093</v>
      </c>
      <c r="AR228" s="271">
        <v>8.93</v>
      </c>
      <c r="AS228" s="272">
        <v>1.01</v>
      </c>
      <c r="AT228" s="259">
        <v>8304</v>
      </c>
      <c r="AU228" s="273">
        <v>166.7</v>
      </c>
      <c r="AV228" s="274">
        <v>26.24</v>
      </c>
      <c r="AW228" s="264">
        <v>8283</v>
      </c>
      <c r="AX228" s="271">
        <v>12.62</v>
      </c>
      <c r="AY228" s="272">
        <v>4.21</v>
      </c>
    </row>
    <row r="229" spans="27:51" ht="15.75" customHeight="1">
      <c r="AA229" s="277" t="s">
        <v>81</v>
      </c>
      <c r="AB229" s="238">
        <v>6199</v>
      </c>
      <c r="AC229" s="239">
        <v>36.68</v>
      </c>
      <c r="AD229" s="240">
        <v>7.09</v>
      </c>
      <c r="AE229" s="238">
        <v>6164</v>
      </c>
      <c r="AF229" s="239">
        <v>28.04</v>
      </c>
      <c r="AG229" s="240">
        <v>5.83</v>
      </c>
      <c r="AH229" s="241">
        <v>6192</v>
      </c>
      <c r="AI229" s="239">
        <v>48.95</v>
      </c>
      <c r="AJ229" s="242">
        <v>11.28</v>
      </c>
      <c r="AK229" s="238">
        <v>6147</v>
      </c>
      <c r="AL229" s="239">
        <v>56.58</v>
      </c>
      <c r="AM229" s="240">
        <v>6.66</v>
      </c>
      <c r="AN229" s="257">
        <v>521</v>
      </c>
      <c r="AO229" s="267">
        <v>437.56</v>
      </c>
      <c r="AP229" s="268">
        <v>84.34</v>
      </c>
      <c r="AQ229" s="238">
        <v>6045</v>
      </c>
      <c r="AR229" s="239">
        <v>7.55</v>
      </c>
      <c r="AS229" s="240">
        <v>0.69</v>
      </c>
      <c r="AT229" s="241">
        <v>6155</v>
      </c>
      <c r="AU229" s="239">
        <v>217.14</v>
      </c>
      <c r="AV229" s="242">
        <v>25.72</v>
      </c>
      <c r="AW229" s="243">
        <v>6135</v>
      </c>
      <c r="AX229" s="275">
        <v>22.71</v>
      </c>
      <c r="AY229" s="244">
        <v>5.9</v>
      </c>
    </row>
    <row r="230" spans="27:51" ht="15.75" customHeight="1" thickBot="1">
      <c r="AA230" s="57" t="s">
        <v>80</v>
      </c>
      <c r="AB230" s="245">
        <v>5690</v>
      </c>
      <c r="AC230" s="246">
        <v>24.82</v>
      </c>
      <c r="AD230" s="247">
        <v>4.6500000000000004</v>
      </c>
      <c r="AE230" s="245">
        <v>5660</v>
      </c>
      <c r="AF230" s="246">
        <v>22.13</v>
      </c>
      <c r="AG230" s="247">
        <v>5.69</v>
      </c>
      <c r="AH230" s="248">
        <v>5679</v>
      </c>
      <c r="AI230" s="246">
        <v>48.83</v>
      </c>
      <c r="AJ230" s="249">
        <v>10.3</v>
      </c>
      <c r="AK230" s="245">
        <v>5657</v>
      </c>
      <c r="AL230" s="246">
        <v>48.18</v>
      </c>
      <c r="AM230" s="247">
        <v>5.51</v>
      </c>
      <c r="AN230" s="259">
        <v>451</v>
      </c>
      <c r="AO230" s="273">
        <v>337.21</v>
      </c>
      <c r="AP230" s="274">
        <v>59.98</v>
      </c>
      <c r="AQ230" s="245">
        <v>5606</v>
      </c>
      <c r="AR230" s="246">
        <v>9.02</v>
      </c>
      <c r="AS230" s="247">
        <v>0.79</v>
      </c>
      <c r="AT230" s="248">
        <v>5664</v>
      </c>
      <c r="AU230" s="246">
        <v>169.4</v>
      </c>
      <c r="AV230" s="249">
        <v>22.39</v>
      </c>
      <c r="AW230" s="250">
        <v>5652</v>
      </c>
      <c r="AX230" s="276">
        <v>12.7</v>
      </c>
      <c r="AY230" s="251">
        <v>3.89</v>
      </c>
    </row>
    <row r="231" spans="27:51" ht="15.75" customHeight="1">
      <c r="AA231" s="277" t="s">
        <v>83</v>
      </c>
      <c r="AB231" s="252">
        <v>5971</v>
      </c>
      <c r="AC231" s="253">
        <v>38.64</v>
      </c>
      <c r="AD231" s="254">
        <v>7.34</v>
      </c>
      <c r="AE231" s="252">
        <v>5954</v>
      </c>
      <c r="AF231" s="253">
        <v>29.63</v>
      </c>
      <c r="AG231" s="254">
        <v>6.02</v>
      </c>
      <c r="AH231" s="255">
        <v>5957</v>
      </c>
      <c r="AI231" s="253">
        <v>51.31</v>
      </c>
      <c r="AJ231" s="256">
        <v>11.42</v>
      </c>
      <c r="AK231" s="252">
        <v>5923</v>
      </c>
      <c r="AL231" s="253">
        <v>57.98</v>
      </c>
      <c r="AM231" s="254">
        <v>7.11</v>
      </c>
      <c r="AN231" s="257">
        <v>513</v>
      </c>
      <c r="AO231" s="267">
        <v>425.01</v>
      </c>
      <c r="AP231" s="268">
        <v>89.3</v>
      </c>
      <c r="AQ231" s="252">
        <v>5690</v>
      </c>
      <c r="AR231" s="253">
        <v>7.35</v>
      </c>
      <c r="AS231" s="254">
        <v>0.73</v>
      </c>
      <c r="AT231" s="255">
        <v>5824</v>
      </c>
      <c r="AU231" s="253">
        <v>223.51</v>
      </c>
      <c r="AV231" s="256">
        <v>26.25</v>
      </c>
      <c r="AW231" s="257">
        <v>5756</v>
      </c>
      <c r="AX231" s="267">
        <v>24.56</v>
      </c>
      <c r="AY231" s="258">
        <v>6.46</v>
      </c>
    </row>
    <row r="232" spans="27:51" ht="15.75" customHeight="1" thickBot="1">
      <c r="AA232" s="57" t="s">
        <v>82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4">
        <v>408</v>
      </c>
      <c r="AO232" s="271">
        <v>340.42</v>
      </c>
      <c r="AP232" s="272">
        <v>59.41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1">
        <v>13.15</v>
      </c>
      <c r="AY232" s="265">
        <v>4.1399999999999997</v>
      </c>
    </row>
    <row r="233" spans="27:51" ht="15.75" customHeight="1">
      <c r="AA233" s="277" t="s">
        <v>85</v>
      </c>
      <c r="AB233" s="238">
        <v>5808</v>
      </c>
      <c r="AC233" s="239">
        <v>39.909999999999997</v>
      </c>
      <c r="AD233" s="240">
        <v>7.5</v>
      </c>
      <c r="AE233" s="238">
        <v>5786</v>
      </c>
      <c r="AF233" s="239">
        <v>30.38</v>
      </c>
      <c r="AG233" s="240">
        <v>6.01</v>
      </c>
      <c r="AH233" s="241">
        <v>5792</v>
      </c>
      <c r="AI233" s="239">
        <v>52.27</v>
      </c>
      <c r="AJ233" s="242">
        <v>11.54</v>
      </c>
      <c r="AK233" s="238">
        <v>5774</v>
      </c>
      <c r="AL233" s="239">
        <v>58.49</v>
      </c>
      <c r="AM233" s="240">
        <v>7.31</v>
      </c>
      <c r="AN233" s="257">
        <v>476</v>
      </c>
      <c r="AO233" s="267">
        <v>420.29</v>
      </c>
      <c r="AP233" s="268">
        <v>84.21</v>
      </c>
      <c r="AQ233" s="238">
        <v>5711</v>
      </c>
      <c r="AR233" s="239">
        <v>7.28</v>
      </c>
      <c r="AS233" s="240">
        <v>0.72</v>
      </c>
      <c r="AT233" s="241">
        <v>5775</v>
      </c>
      <c r="AU233" s="239">
        <v>225.05</v>
      </c>
      <c r="AV233" s="242">
        <v>26.24</v>
      </c>
      <c r="AW233" s="243">
        <v>5756</v>
      </c>
      <c r="AX233" s="275">
        <v>25.43</v>
      </c>
      <c r="AY233" s="244">
        <v>6.59</v>
      </c>
    </row>
    <row r="234" spans="27:51" ht="15.75" customHeight="1" thickBot="1">
      <c r="AA234" s="57" t="s">
        <v>84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4">
        <v>442</v>
      </c>
      <c r="AO234" s="271">
        <v>334.48</v>
      </c>
      <c r="AP234" s="272">
        <v>64.319999999999993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1">
        <v>13.5</v>
      </c>
      <c r="AY234" s="265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abSelected="1" topLeftCell="Y200" zoomScale="90" zoomScaleNormal="90" zoomScaleSheetLayoutView="75" workbookViewId="0">
      <selection activeCell="AL241" sqref="AL241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5" t="s">
        <v>49</v>
      </c>
      <c r="C2" s="375"/>
      <c r="D2" s="375"/>
      <c r="E2" s="375"/>
      <c r="F2" s="375"/>
      <c r="G2" s="375"/>
      <c r="H2" s="375"/>
      <c r="I2" s="375"/>
      <c r="J2" s="375"/>
      <c r="K2" s="375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55</v>
      </c>
      <c r="H3" s="76" t="s">
        <v>30</v>
      </c>
      <c r="I3" s="79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8" t="str">
        <f>I3</f>
        <v>女子</v>
      </c>
      <c r="D7" s="67">
        <f>VLOOKUP($B$4,$AA$203:$AV$214,3,FALSE)</f>
        <v>26.70806890299184</v>
      </c>
      <c r="E7" s="67">
        <f>VLOOKUP($B$4,$AA$203:$AV$214,6,FALSE)</f>
        <v>24.357259380097879</v>
      </c>
      <c r="F7" s="67">
        <f>VLOOKUP($B$4,$AA$203:$AV$214,9,FALSE)</f>
        <v>50.501218521527214</v>
      </c>
      <c r="G7" s="67">
        <f>VLOOKUP($B$4,$AA$203:$AV$214,12,FALSE)</f>
        <v>48.916802610114189</v>
      </c>
      <c r="H7" s="67">
        <f>VLOOKUP($B$4,$AA$203:$AV$214,15,FALSE)</f>
        <v>304.2873303167421</v>
      </c>
      <c r="I7" s="67">
        <f>VLOOKUP($B$4,$AA$203:$AV$214,18,FALSE)</f>
        <v>8.8825020576131664</v>
      </c>
      <c r="J7" s="67">
        <f>VLOOKUP($B$4,$AA$203:$AV$214,21,FALSE)</f>
        <v>174.01548492257538</v>
      </c>
      <c r="K7" s="67">
        <f>VLOOKUP($B$4,$AA$203:$AZ$214,24,FALSE)</f>
        <v>14.614529914529914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３年</v>
      </c>
      <c r="C11" s="75" t="str">
        <f>I3</f>
        <v>女子</v>
      </c>
      <c r="D11" s="74">
        <f>VLOOKUP($B$4,$AA$223:$AY$234,3,FALSE)</f>
        <v>26.13</v>
      </c>
      <c r="E11" s="74">
        <f>VLOOKUP($B$4,$AA$223:$AY$234,6,FALSE)</f>
        <v>23.35</v>
      </c>
      <c r="F11" s="74">
        <f>VLOOKUP($B$4,$AA$223:$AY$234,9,FALSE)</f>
        <v>50.39</v>
      </c>
      <c r="G11" s="74">
        <f>VLOOKUP($B$4,$AA$223:$AY$234,12,FALSE)</f>
        <v>48.24</v>
      </c>
      <c r="H11" s="74">
        <f>VLOOKUP($B$4,$AA$223:$AY$234,15,FALSE)</f>
        <v>334.48</v>
      </c>
      <c r="I11" s="74">
        <f>VLOOKUP($B$4,$AA$223:$AY$234,18,FALSE)</f>
        <v>9.01</v>
      </c>
      <c r="J11" s="74">
        <f>VLOOKUP($B$4,$AA$223:$AY$234,21,FALSE)</f>
        <v>169.22</v>
      </c>
      <c r="K11" s="74">
        <f>VLOOKUP($B$4,$AA$223:$AZ$234,24,FALSE)</f>
        <v>13.5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３年</v>
      </c>
      <c r="C15" s="88" t="str">
        <f>I3</f>
        <v>女子</v>
      </c>
      <c r="D15" s="89" t="str">
        <f>VLOOKUP('データシート （高３女子）'!$C$5,'データシート （高３女子）'!$C$5:$AN$5,8)</f>
        <v/>
      </c>
      <c r="E15" s="89" t="str">
        <f>VLOOKUP('データシート （高３女子）'!$C$5,'データシート （高３女子）'!$C$5:$AN$5,12)</f>
        <v/>
      </c>
      <c r="F15" s="89" t="str">
        <f>VLOOKUP('データシート （高３女子）'!$C$5,'データシート （高３女子）'!$C$5:$AN$5,16)</f>
        <v/>
      </c>
      <c r="G15" s="89" t="str">
        <f>VLOOKUP('データシート （高３女子）'!$C$5,'データシート （高３女子）'!$C$5:$AN$5,20)</f>
        <v/>
      </c>
      <c r="H15" s="89" t="str">
        <f>VLOOKUP('データシート （高３女子）'!$C$5,'データシート （高３女子）'!$C$5:$AN$5,26)</f>
        <v/>
      </c>
      <c r="I15" s="89" t="str">
        <f>VLOOKUP('データシート （高３女子）'!$C$5,'データシート （高３女子）'!$C$5:$AN$5,34)</f>
        <v/>
      </c>
      <c r="J15" s="89" t="str">
        <f>VLOOKUP('データシート （高３女子）'!$C$5,'データシート （高３女子）'!$C$5:$AN$5,38)</f>
        <v/>
      </c>
      <c r="K15" s="89" t="str">
        <f>VLOOKUP('データシート （高３女子）'!$C$5,'データシート （高３女子）'!$C$5:$AX$5,42)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87" t="e">
        <f>VLOOKUP(H17,'データシート （高３女子）'!A10:AX165,2,FALSE)</f>
        <v>#N/A</v>
      </c>
      <c r="K17" s="387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6"/>
      <c r="C19" s="377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78" t="s">
        <v>39</v>
      </c>
      <c r="C20" s="379"/>
      <c r="D20" s="80" t="e">
        <f>VLOOKUP($H$17,'データシート （高３女子）'!$A$10:$AR$165,10,FALSE)</f>
        <v>#N/A</v>
      </c>
      <c r="E20" s="80" t="e">
        <f>VLOOKUP($H$17,'データシート （高３女子）'!$A$10:$AR$165,14,FALSE)</f>
        <v>#N/A</v>
      </c>
      <c r="F20" s="80" t="e">
        <f>VLOOKUP($H$17,'データシート （高３女子）'!$A$10:$AR$165,18,FALSE)</f>
        <v>#N/A</v>
      </c>
      <c r="G20" s="80" t="e">
        <f>VLOOKUP($H$17,'データシート （高３女子）'!$A$10:$AR$165,22,FALSE)</f>
        <v>#N/A</v>
      </c>
      <c r="H20" s="80" t="e">
        <f>VLOOKUP($H$17,'データシート （高３女子）'!$A$10:$AR$165,28,FALSE)</f>
        <v>#N/A</v>
      </c>
      <c r="I20" s="80" t="e">
        <f>VLOOKUP($H$17,'データシート （高３女子）'!$A$10:$AR$165,36,FALSE)</f>
        <v>#N/A</v>
      </c>
      <c r="J20" s="80" t="e">
        <f>VLOOKUP($H$17,'データシート （高３女子）'!$A$10:$AR$165,40,FALSE)</f>
        <v>#N/A</v>
      </c>
      <c r="K20" s="80" t="e">
        <f>VLOOKUP($H$17,'データシート （高３女子）'!$A$10:$AR$165,44,FALSE)</f>
        <v>#N/A</v>
      </c>
      <c r="L20" s="32"/>
    </row>
    <row r="21" spans="1:12" ht="21" customHeight="1" thickBot="1">
      <c r="A21" s="32"/>
      <c r="B21" s="380" t="s">
        <v>25</v>
      </c>
      <c r="C21" s="381"/>
      <c r="D21" s="117" t="e">
        <f>VLOOKUP($H$17,'データシート （高３女子）'!$A$10:$AR$165,13,FALSE)</f>
        <v>#N/A</v>
      </c>
      <c r="E21" s="117" t="e">
        <f>VLOOKUP($H$17,'データシート （高３女子）'!$A$10:$AR$165,17,FALSE)</f>
        <v>#N/A</v>
      </c>
      <c r="F21" s="117" t="e">
        <f>VLOOKUP($H$17,'データシート （高３女子）'!$A$10:$AR$165,21,FALSE)</f>
        <v>#N/A</v>
      </c>
      <c r="G21" s="117" t="e">
        <f>VLOOKUP($H$17,'データシート （高３女子）'!$A$10:$AR$165,25,FALSE)</f>
        <v>#N/A</v>
      </c>
      <c r="H21" s="117" t="e">
        <f>VLOOKUP($H$17,'データシート （高３女子）'!$A$10:$AR$165,31,FALSE)</f>
        <v>#N/A</v>
      </c>
      <c r="I21" s="117" t="e">
        <f>VLOOKUP($H$17,'データシート （高３女子）'!$A$10:$AR$165,39,FALSE)</f>
        <v>#N/A</v>
      </c>
      <c r="J21" s="117" t="e">
        <f>VLOOKUP($H$17,'データシート （高３女子）'!$A$10:$AR$165,43,FALSE)</f>
        <v>#N/A</v>
      </c>
      <c r="K21" s="117" t="e">
        <f>VLOOKUP($H$17,'データシート （高３女子）'!$A$10:$AZ$165,47,FALSE)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6" t="s">
        <v>26</v>
      </c>
      <c r="J23" s="386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2" t="e">
        <f>VLOOKUP($H$17,'データシート （高３女子）'!A10:AX165,48,FALSE)</f>
        <v>#N/A</v>
      </c>
      <c r="J24" s="383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4" t="e">
        <f>VLOOKUP($H$17,#REF!,21)</f>
        <v>#REF!</v>
      </c>
      <c r="J25" s="385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2" t="e">
        <f>VLOOKUP($H$17,'データシート （高３女子）'!A10:AX165,49)</f>
        <v>#N/A</v>
      </c>
      <c r="J28" s="383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4" t="e">
        <f>VLOOKUP($H$17,#REF!,21)</f>
        <v>#REF!</v>
      </c>
      <c r="J29" s="385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131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66" t="s">
        <v>29</v>
      </c>
      <c r="AB201" s="368" t="s">
        <v>42</v>
      </c>
      <c r="AC201" s="365"/>
      <c r="AD201" s="369"/>
      <c r="AE201" s="364" t="s">
        <v>43</v>
      </c>
      <c r="AF201" s="365"/>
      <c r="AG201" s="370"/>
      <c r="AH201" s="364" t="s">
        <v>44</v>
      </c>
      <c r="AI201" s="365"/>
      <c r="AJ201" s="369"/>
      <c r="AK201" s="364" t="s">
        <v>45</v>
      </c>
      <c r="AL201" s="365"/>
      <c r="AM201" s="370"/>
      <c r="AN201" s="361" t="s">
        <v>130</v>
      </c>
      <c r="AO201" s="362"/>
      <c r="AP201" s="363"/>
      <c r="AQ201" s="364" t="s">
        <v>46</v>
      </c>
      <c r="AR201" s="365"/>
      <c r="AS201" s="370"/>
      <c r="AT201" s="364" t="s">
        <v>47</v>
      </c>
      <c r="AU201" s="365"/>
      <c r="AV201" s="369"/>
      <c r="AW201" s="364" t="s">
        <v>101</v>
      </c>
      <c r="AX201" s="365"/>
      <c r="AY201" s="370"/>
    </row>
    <row r="202" spans="24:51" ht="15.75" customHeight="1" thickBot="1">
      <c r="X202" s="31" t="s">
        <v>52</v>
      </c>
      <c r="AA202" s="367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167</v>
      </c>
    </row>
    <row r="220" spans="24:51" ht="15.75" customHeight="1" thickBot="1">
      <c r="AA220" s="31" t="s">
        <v>168</v>
      </c>
    </row>
    <row r="221" spans="24:51" ht="15.75" customHeight="1">
      <c r="AA221" s="373" t="s">
        <v>29</v>
      </c>
      <c r="AB221" s="368" t="s">
        <v>42</v>
      </c>
      <c r="AC221" s="365"/>
      <c r="AD221" s="365"/>
      <c r="AE221" s="364" t="s">
        <v>43</v>
      </c>
      <c r="AF221" s="365"/>
      <c r="AG221" s="369"/>
      <c r="AH221" s="364" t="s">
        <v>44</v>
      </c>
      <c r="AI221" s="365"/>
      <c r="AJ221" s="365"/>
      <c r="AK221" s="364" t="s">
        <v>45</v>
      </c>
      <c r="AL221" s="365"/>
      <c r="AM221" s="370"/>
      <c r="AN221" s="361" t="s">
        <v>130</v>
      </c>
      <c r="AO221" s="362"/>
      <c r="AP221" s="363"/>
      <c r="AQ221" s="364" t="s">
        <v>46</v>
      </c>
      <c r="AR221" s="365"/>
      <c r="AS221" s="365"/>
      <c r="AT221" s="369" t="s">
        <v>47</v>
      </c>
      <c r="AU221" s="371"/>
      <c r="AV221" s="372"/>
      <c r="AW221" s="364" t="s">
        <v>101</v>
      </c>
      <c r="AX221" s="365"/>
      <c r="AY221" s="370"/>
    </row>
    <row r="222" spans="24:51" ht="15.75" customHeight="1" thickBot="1">
      <c r="AA222" s="374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277" t="s">
        <v>122</v>
      </c>
      <c r="AB223" s="257">
        <v>9036</v>
      </c>
      <c r="AC223" s="267">
        <v>24.14</v>
      </c>
      <c r="AD223" s="268">
        <v>6.55</v>
      </c>
      <c r="AE223" s="252">
        <v>8941</v>
      </c>
      <c r="AF223" s="269">
        <v>22.74</v>
      </c>
      <c r="AG223" s="270">
        <v>6.02</v>
      </c>
      <c r="AH223" s="257">
        <v>8983</v>
      </c>
      <c r="AI223" s="267">
        <v>41.01</v>
      </c>
      <c r="AJ223" s="268">
        <v>10.53</v>
      </c>
      <c r="AK223" s="257">
        <v>8918</v>
      </c>
      <c r="AL223" s="267">
        <v>48.27</v>
      </c>
      <c r="AM223" s="268">
        <v>8.1</v>
      </c>
      <c r="AN223" s="257">
        <v>354</v>
      </c>
      <c r="AO223" s="267">
        <v>452.66</v>
      </c>
      <c r="AP223" s="268">
        <v>85.97</v>
      </c>
      <c r="AQ223" s="257">
        <v>8795</v>
      </c>
      <c r="AR223" s="267">
        <v>8.65</v>
      </c>
      <c r="AS223" s="268">
        <v>1.1499999999999999</v>
      </c>
      <c r="AT223" s="257">
        <v>8909</v>
      </c>
      <c r="AU223" s="269">
        <v>179.49</v>
      </c>
      <c r="AV223" s="270">
        <v>29.46</v>
      </c>
      <c r="AW223" s="257">
        <v>8900</v>
      </c>
      <c r="AX223" s="267">
        <v>17</v>
      </c>
      <c r="AY223" s="268">
        <v>5.62</v>
      </c>
    </row>
    <row r="224" spans="24:51" ht="15.75" customHeight="1" thickBot="1">
      <c r="AA224" s="278" t="s">
        <v>123</v>
      </c>
      <c r="AB224" s="264">
        <v>8440</v>
      </c>
      <c r="AC224" s="271">
        <v>21.15</v>
      </c>
      <c r="AD224" s="272">
        <v>4.4400000000000004</v>
      </c>
      <c r="AE224" s="264">
        <v>8308</v>
      </c>
      <c r="AF224" s="271">
        <v>19.16</v>
      </c>
      <c r="AG224" s="272">
        <v>5.62</v>
      </c>
      <c r="AH224" s="264">
        <v>8398</v>
      </c>
      <c r="AI224" s="271">
        <v>43.72</v>
      </c>
      <c r="AJ224" s="272">
        <v>10.45</v>
      </c>
      <c r="AK224" s="259">
        <v>8326</v>
      </c>
      <c r="AL224" s="273">
        <v>44.02</v>
      </c>
      <c r="AM224" s="274">
        <v>6.65</v>
      </c>
      <c r="AN224" s="259">
        <v>363</v>
      </c>
      <c r="AO224" s="273">
        <v>332.8</v>
      </c>
      <c r="AP224" s="274">
        <v>54.93</v>
      </c>
      <c r="AQ224" s="259">
        <v>8220</v>
      </c>
      <c r="AR224" s="273">
        <v>9.2899999999999991</v>
      </c>
      <c r="AS224" s="274">
        <v>1.35</v>
      </c>
      <c r="AT224" s="259">
        <v>8318</v>
      </c>
      <c r="AU224" s="273">
        <v>159.37</v>
      </c>
      <c r="AV224" s="274">
        <v>24.62</v>
      </c>
      <c r="AW224" s="264">
        <v>8293</v>
      </c>
      <c r="AX224" s="271">
        <v>10.3</v>
      </c>
      <c r="AY224" s="272">
        <v>3.63</v>
      </c>
    </row>
    <row r="225" spans="27:51" ht="15.75" customHeight="1">
      <c r="AA225" s="58" t="s">
        <v>77</v>
      </c>
      <c r="AB225" s="252">
        <v>8778</v>
      </c>
      <c r="AC225" s="269">
        <v>29.43</v>
      </c>
      <c r="AD225" s="270">
        <v>7.12</v>
      </c>
      <c r="AE225" s="257">
        <v>8655</v>
      </c>
      <c r="AF225" s="267">
        <v>26.22</v>
      </c>
      <c r="AG225" s="268">
        <v>6.04</v>
      </c>
      <c r="AH225" s="257">
        <v>8691</v>
      </c>
      <c r="AI225" s="267">
        <v>45.87</v>
      </c>
      <c r="AJ225" s="268">
        <v>11.05</v>
      </c>
      <c r="AK225" s="257">
        <v>8617</v>
      </c>
      <c r="AL225" s="267">
        <v>51.96</v>
      </c>
      <c r="AM225" s="268">
        <v>8.23</v>
      </c>
      <c r="AN225" s="257">
        <v>331</v>
      </c>
      <c r="AO225" s="267">
        <v>421.83</v>
      </c>
      <c r="AP225" s="268">
        <v>75.61</v>
      </c>
      <c r="AQ225" s="257">
        <v>8468</v>
      </c>
      <c r="AR225" s="267">
        <v>8.08</v>
      </c>
      <c r="AS225" s="268">
        <v>2.23</v>
      </c>
      <c r="AT225" s="257">
        <v>8617</v>
      </c>
      <c r="AU225" s="267">
        <v>198.25</v>
      </c>
      <c r="AV225" s="268">
        <v>29.16</v>
      </c>
      <c r="AW225" s="257">
        <v>8568</v>
      </c>
      <c r="AX225" s="267">
        <v>20.04</v>
      </c>
      <c r="AY225" s="268">
        <v>6.07</v>
      </c>
    </row>
    <row r="226" spans="27:51" ht="15.75" customHeight="1" thickBot="1">
      <c r="AA226" s="57" t="s">
        <v>76</v>
      </c>
      <c r="AB226" s="259">
        <v>8286</v>
      </c>
      <c r="AC226" s="273">
        <v>23.09</v>
      </c>
      <c r="AD226" s="274">
        <v>4.62</v>
      </c>
      <c r="AE226" s="264">
        <v>8159</v>
      </c>
      <c r="AF226" s="271">
        <v>21.71</v>
      </c>
      <c r="AG226" s="272">
        <v>5.92</v>
      </c>
      <c r="AH226" s="264">
        <v>8246</v>
      </c>
      <c r="AI226" s="271">
        <v>47.11</v>
      </c>
      <c r="AJ226" s="272">
        <v>10.76</v>
      </c>
      <c r="AK226" s="264">
        <v>8130</v>
      </c>
      <c r="AL226" s="271">
        <v>45.69</v>
      </c>
      <c r="AM226" s="272">
        <v>6.93</v>
      </c>
      <c r="AN226" s="264">
        <v>273</v>
      </c>
      <c r="AO226" s="271">
        <v>314.13</v>
      </c>
      <c r="AP226" s="272">
        <v>48.99</v>
      </c>
      <c r="AQ226" s="264">
        <v>7942</v>
      </c>
      <c r="AR226" s="271">
        <v>9.0399999999999991</v>
      </c>
      <c r="AS226" s="272">
        <v>0.98</v>
      </c>
      <c r="AT226" s="264">
        <v>8141</v>
      </c>
      <c r="AU226" s="271">
        <v>164.88</v>
      </c>
      <c r="AV226" s="272">
        <v>25.73</v>
      </c>
      <c r="AW226" s="264">
        <v>8100</v>
      </c>
      <c r="AX226" s="271">
        <v>11.77</v>
      </c>
      <c r="AY226" s="272">
        <v>4.07</v>
      </c>
    </row>
    <row r="227" spans="27:51" ht="15.75" customHeight="1">
      <c r="AA227" s="277" t="s">
        <v>79</v>
      </c>
      <c r="AB227" s="257">
        <v>8842</v>
      </c>
      <c r="AC227" s="267">
        <v>34.01</v>
      </c>
      <c r="AD227" s="268">
        <v>7.41</v>
      </c>
      <c r="AE227" s="257">
        <v>8751</v>
      </c>
      <c r="AF227" s="267">
        <v>28.61</v>
      </c>
      <c r="AG227" s="268">
        <v>6.36</v>
      </c>
      <c r="AH227" s="257">
        <v>8796</v>
      </c>
      <c r="AI227" s="267">
        <v>49.38</v>
      </c>
      <c r="AJ227" s="268">
        <v>11.33</v>
      </c>
      <c r="AK227" s="257">
        <v>8698</v>
      </c>
      <c r="AL227" s="267">
        <v>54.47</v>
      </c>
      <c r="AM227" s="268">
        <v>8.4700000000000006</v>
      </c>
      <c r="AN227" s="257">
        <v>292</v>
      </c>
      <c r="AO227" s="267">
        <v>414.18</v>
      </c>
      <c r="AP227" s="268">
        <v>89.32</v>
      </c>
      <c r="AQ227" s="257">
        <v>8615</v>
      </c>
      <c r="AR227" s="267">
        <v>7.73</v>
      </c>
      <c r="AS227" s="268">
        <v>8.64</v>
      </c>
      <c r="AT227" s="252">
        <v>8722</v>
      </c>
      <c r="AU227" s="269">
        <v>210.13</v>
      </c>
      <c r="AV227" s="270">
        <v>29.03</v>
      </c>
      <c r="AW227" s="257">
        <v>8711</v>
      </c>
      <c r="AX227" s="267">
        <v>22.42</v>
      </c>
      <c r="AY227" s="268">
        <v>6.45</v>
      </c>
    </row>
    <row r="228" spans="27:51" ht="15.75" customHeight="1" thickBot="1">
      <c r="AA228" s="57" t="s">
        <v>78</v>
      </c>
      <c r="AB228" s="264">
        <v>8466</v>
      </c>
      <c r="AC228" s="271">
        <v>24.4</v>
      </c>
      <c r="AD228" s="272">
        <v>4.83</v>
      </c>
      <c r="AE228" s="264">
        <v>8311</v>
      </c>
      <c r="AF228" s="271">
        <v>22.84</v>
      </c>
      <c r="AG228" s="272">
        <v>6.03</v>
      </c>
      <c r="AH228" s="264">
        <v>8414</v>
      </c>
      <c r="AI228" s="271">
        <v>48.93</v>
      </c>
      <c r="AJ228" s="272">
        <v>10.78</v>
      </c>
      <c r="AK228" s="264">
        <v>8273</v>
      </c>
      <c r="AL228" s="271">
        <v>46.3</v>
      </c>
      <c r="AM228" s="272">
        <v>6.99</v>
      </c>
      <c r="AN228" s="264">
        <v>245</v>
      </c>
      <c r="AO228" s="271">
        <v>311.44</v>
      </c>
      <c r="AP228" s="272">
        <v>49.05</v>
      </c>
      <c r="AQ228" s="264">
        <v>8093</v>
      </c>
      <c r="AR228" s="271">
        <v>8.93</v>
      </c>
      <c r="AS228" s="272">
        <v>1.01</v>
      </c>
      <c r="AT228" s="259">
        <v>8304</v>
      </c>
      <c r="AU228" s="273">
        <v>166.7</v>
      </c>
      <c r="AV228" s="274">
        <v>26.24</v>
      </c>
      <c r="AW228" s="264">
        <v>8283</v>
      </c>
      <c r="AX228" s="271">
        <v>12.62</v>
      </c>
      <c r="AY228" s="272">
        <v>4.21</v>
      </c>
    </row>
    <row r="229" spans="27:51" ht="15.75" customHeight="1">
      <c r="AA229" s="277" t="s">
        <v>81</v>
      </c>
      <c r="AB229" s="238">
        <v>6199</v>
      </c>
      <c r="AC229" s="239">
        <v>36.68</v>
      </c>
      <c r="AD229" s="240">
        <v>7.09</v>
      </c>
      <c r="AE229" s="238">
        <v>6164</v>
      </c>
      <c r="AF229" s="239">
        <v>28.04</v>
      </c>
      <c r="AG229" s="240">
        <v>5.83</v>
      </c>
      <c r="AH229" s="241">
        <v>6192</v>
      </c>
      <c r="AI229" s="239">
        <v>48.95</v>
      </c>
      <c r="AJ229" s="242">
        <v>11.28</v>
      </c>
      <c r="AK229" s="238">
        <v>6147</v>
      </c>
      <c r="AL229" s="239">
        <v>56.58</v>
      </c>
      <c r="AM229" s="240">
        <v>6.66</v>
      </c>
      <c r="AN229" s="257">
        <v>521</v>
      </c>
      <c r="AO229" s="267">
        <v>437.56</v>
      </c>
      <c r="AP229" s="268">
        <v>84.34</v>
      </c>
      <c r="AQ229" s="238">
        <v>6045</v>
      </c>
      <c r="AR229" s="239">
        <v>7.55</v>
      </c>
      <c r="AS229" s="240">
        <v>0.69</v>
      </c>
      <c r="AT229" s="241">
        <v>6155</v>
      </c>
      <c r="AU229" s="239">
        <v>217.14</v>
      </c>
      <c r="AV229" s="242">
        <v>25.72</v>
      </c>
      <c r="AW229" s="243">
        <v>6135</v>
      </c>
      <c r="AX229" s="275">
        <v>22.71</v>
      </c>
      <c r="AY229" s="244">
        <v>5.9</v>
      </c>
    </row>
    <row r="230" spans="27:51" ht="15.75" customHeight="1" thickBot="1">
      <c r="AA230" s="57" t="s">
        <v>80</v>
      </c>
      <c r="AB230" s="245">
        <v>5690</v>
      </c>
      <c r="AC230" s="246">
        <v>24.82</v>
      </c>
      <c r="AD230" s="247">
        <v>4.6500000000000004</v>
      </c>
      <c r="AE230" s="245">
        <v>5660</v>
      </c>
      <c r="AF230" s="246">
        <v>22.13</v>
      </c>
      <c r="AG230" s="247">
        <v>5.69</v>
      </c>
      <c r="AH230" s="248">
        <v>5679</v>
      </c>
      <c r="AI230" s="246">
        <v>48.83</v>
      </c>
      <c r="AJ230" s="249">
        <v>10.3</v>
      </c>
      <c r="AK230" s="245">
        <v>5657</v>
      </c>
      <c r="AL230" s="246">
        <v>48.18</v>
      </c>
      <c r="AM230" s="247">
        <v>5.51</v>
      </c>
      <c r="AN230" s="259">
        <v>451</v>
      </c>
      <c r="AO230" s="273">
        <v>337.21</v>
      </c>
      <c r="AP230" s="274">
        <v>59.98</v>
      </c>
      <c r="AQ230" s="245">
        <v>5606</v>
      </c>
      <c r="AR230" s="246">
        <v>9.02</v>
      </c>
      <c r="AS230" s="247">
        <v>0.79</v>
      </c>
      <c r="AT230" s="248">
        <v>5664</v>
      </c>
      <c r="AU230" s="246">
        <v>169.4</v>
      </c>
      <c r="AV230" s="249">
        <v>22.39</v>
      </c>
      <c r="AW230" s="250">
        <v>5652</v>
      </c>
      <c r="AX230" s="276">
        <v>12.7</v>
      </c>
      <c r="AY230" s="251">
        <v>3.89</v>
      </c>
    </row>
    <row r="231" spans="27:51" ht="15.75" customHeight="1">
      <c r="AA231" s="277" t="s">
        <v>83</v>
      </c>
      <c r="AB231" s="252">
        <v>5971</v>
      </c>
      <c r="AC231" s="253">
        <v>38.64</v>
      </c>
      <c r="AD231" s="254">
        <v>7.34</v>
      </c>
      <c r="AE231" s="252">
        <v>5954</v>
      </c>
      <c r="AF231" s="253">
        <v>29.63</v>
      </c>
      <c r="AG231" s="254">
        <v>6.02</v>
      </c>
      <c r="AH231" s="255">
        <v>5957</v>
      </c>
      <c r="AI231" s="253">
        <v>51.31</v>
      </c>
      <c r="AJ231" s="256">
        <v>11.42</v>
      </c>
      <c r="AK231" s="252">
        <v>5923</v>
      </c>
      <c r="AL231" s="253">
        <v>57.98</v>
      </c>
      <c r="AM231" s="254">
        <v>7.11</v>
      </c>
      <c r="AN231" s="257">
        <v>513</v>
      </c>
      <c r="AO231" s="267">
        <v>425.01</v>
      </c>
      <c r="AP231" s="268">
        <v>89.3</v>
      </c>
      <c r="AQ231" s="252">
        <v>5690</v>
      </c>
      <c r="AR231" s="253">
        <v>7.35</v>
      </c>
      <c r="AS231" s="254">
        <v>0.73</v>
      </c>
      <c r="AT231" s="255">
        <v>5824</v>
      </c>
      <c r="AU231" s="253">
        <v>223.51</v>
      </c>
      <c r="AV231" s="256">
        <v>26.25</v>
      </c>
      <c r="AW231" s="257">
        <v>5756</v>
      </c>
      <c r="AX231" s="267">
        <v>24.56</v>
      </c>
      <c r="AY231" s="258">
        <v>6.46</v>
      </c>
    </row>
    <row r="232" spans="27:51" ht="15.75" customHeight="1" thickBot="1">
      <c r="AA232" s="57" t="s">
        <v>82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4">
        <v>408</v>
      </c>
      <c r="AO232" s="271">
        <v>340.42</v>
      </c>
      <c r="AP232" s="272">
        <v>59.41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1">
        <v>13.15</v>
      </c>
      <c r="AY232" s="265">
        <v>4.1399999999999997</v>
      </c>
    </row>
    <row r="233" spans="27:51" ht="15.75" customHeight="1">
      <c r="AA233" s="277" t="s">
        <v>85</v>
      </c>
      <c r="AB233" s="238">
        <v>5808</v>
      </c>
      <c r="AC233" s="239">
        <v>39.909999999999997</v>
      </c>
      <c r="AD233" s="240">
        <v>7.5</v>
      </c>
      <c r="AE233" s="238">
        <v>5786</v>
      </c>
      <c r="AF233" s="239">
        <v>30.38</v>
      </c>
      <c r="AG233" s="240">
        <v>6.01</v>
      </c>
      <c r="AH233" s="241">
        <v>5792</v>
      </c>
      <c r="AI233" s="239">
        <v>52.27</v>
      </c>
      <c r="AJ233" s="242">
        <v>11.54</v>
      </c>
      <c r="AK233" s="238">
        <v>5774</v>
      </c>
      <c r="AL233" s="239">
        <v>58.49</v>
      </c>
      <c r="AM233" s="240">
        <v>7.31</v>
      </c>
      <c r="AN233" s="257">
        <v>476</v>
      </c>
      <c r="AO233" s="267">
        <v>420.29</v>
      </c>
      <c r="AP233" s="268">
        <v>84.21</v>
      </c>
      <c r="AQ233" s="238">
        <v>5711</v>
      </c>
      <c r="AR233" s="239">
        <v>7.28</v>
      </c>
      <c r="AS233" s="240">
        <v>0.72</v>
      </c>
      <c r="AT233" s="241">
        <v>5775</v>
      </c>
      <c r="AU233" s="239">
        <v>225.05</v>
      </c>
      <c r="AV233" s="242">
        <v>26.24</v>
      </c>
      <c r="AW233" s="243">
        <v>5756</v>
      </c>
      <c r="AX233" s="275">
        <v>25.43</v>
      </c>
      <c r="AY233" s="244">
        <v>6.59</v>
      </c>
    </row>
    <row r="234" spans="27:51" ht="15.75" customHeight="1" thickBot="1">
      <c r="AA234" s="57" t="s">
        <v>84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4">
        <v>442</v>
      </c>
      <c r="AO234" s="271">
        <v>334.48</v>
      </c>
      <c r="AP234" s="272">
        <v>64.319999999999993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1">
        <v>13.5</v>
      </c>
      <c r="AY234" s="265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I15" sqref="I15"/>
    </sheetView>
  </sheetViews>
  <sheetFormatPr defaultRowHeight="13.5"/>
  <cols>
    <col min="1" max="1" width="6.5" style="93" customWidth="1"/>
    <col min="2" max="2" width="12.125" style="93" customWidth="1"/>
    <col min="3" max="3" width="5.625" style="93" customWidth="1"/>
    <col min="4" max="11" width="9.375" style="93" customWidth="1"/>
    <col min="12" max="16384" width="9" style="93"/>
  </cols>
  <sheetData>
    <row r="1" spans="1:11" ht="14.25" thickBot="1"/>
    <row r="2" spans="1:11" ht="27" customHeight="1" thickBot="1">
      <c r="A2" s="94" t="s">
        <v>37</v>
      </c>
      <c r="B2" s="101" t="s">
        <v>68</v>
      </c>
      <c r="C2" s="104" t="s">
        <v>73</v>
      </c>
      <c r="D2" s="95" t="s">
        <v>31</v>
      </c>
      <c r="E2" s="96" t="s">
        <v>33</v>
      </c>
      <c r="F2" s="95" t="s">
        <v>32</v>
      </c>
      <c r="G2" s="96" t="s">
        <v>98</v>
      </c>
      <c r="H2" s="95" t="s">
        <v>35</v>
      </c>
      <c r="I2" s="96" t="s">
        <v>34</v>
      </c>
      <c r="J2" s="95" t="s">
        <v>99</v>
      </c>
      <c r="K2" s="96" t="s">
        <v>100</v>
      </c>
    </row>
    <row r="3" spans="1:11" ht="20.25" customHeight="1">
      <c r="A3" s="392"/>
      <c r="B3" s="390" t="e">
        <f>VLOOKUP(A3,'データシート（高１男子）'!$A$10:$AR$165,2,FALSE)</f>
        <v>#N/A</v>
      </c>
      <c r="C3" s="105" t="s">
        <v>39</v>
      </c>
      <c r="D3" s="102" t="e">
        <f>VLOOKUP(A3,'データシート（高１男子）'!$A$10:$AR$165,10,FALSE)</f>
        <v>#N/A</v>
      </c>
      <c r="E3" s="98" t="e">
        <f>VLOOKUP(A3,'データシート（高１男子）'!$A$10:$AR$165,14,FALSE)</f>
        <v>#N/A</v>
      </c>
      <c r="F3" s="98" t="e">
        <f>VLOOKUP(A3,'データシート（高１男子）'!$A$10:$AR$165,18,FALSE)</f>
        <v>#N/A</v>
      </c>
      <c r="G3" s="98" t="e">
        <f>VLOOKUP(A3,'データシート（高１男子）'!$A$10:$AR$165,22,FALSE)</f>
        <v>#N/A</v>
      </c>
      <c r="H3" s="98" t="e">
        <f>VLOOKUP(A3,'データシート（高１男子）'!$A$10:$AR$165,32,FALSE)</f>
        <v>#N/A</v>
      </c>
      <c r="I3" s="98" t="e">
        <f>VLOOKUP(A3,'データシート（高１男子）'!$A$10:$AR$165,36,FALSE)</f>
        <v>#N/A</v>
      </c>
      <c r="J3" s="98" t="e">
        <f>VLOOKUP(A3,'データシート（高１男子）'!$A$10:$AR$165,40,FALSE)</f>
        <v>#N/A</v>
      </c>
      <c r="K3" s="98" t="e">
        <f>VLOOKUP(A3,'データシート（高１男子）'!$A$10:$AZ$165,44,FALSE)</f>
        <v>#N/A</v>
      </c>
    </row>
    <row r="4" spans="1:11" ht="20.25" customHeight="1" thickBot="1">
      <c r="A4" s="393"/>
      <c r="B4" s="391"/>
      <c r="C4" s="106" t="s">
        <v>25</v>
      </c>
      <c r="D4" s="118" t="e">
        <f>VLOOKUP(A3,'データシート（高１男子）'!$A$10:$AR$165,13,FALSE)</f>
        <v>#N/A</v>
      </c>
      <c r="E4" s="119" t="e">
        <f>VLOOKUP(A3,'データシート（高１男子）'!$A$10:$AR$165,17,FALSE)</f>
        <v>#N/A</v>
      </c>
      <c r="F4" s="119" t="e">
        <f>VLOOKUP(A3,'データシート（高１男子）'!$A$10:$AR$165,21,FALSE)</f>
        <v>#N/A</v>
      </c>
      <c r="G4" s="119" t="e">
        <f>VLOOKUP(A3,'データシート（高１男子）'!$A$10:$AR$165,25,FALSE)</f>
        <v>#N/A</v>
      </c>
      <c r="H4" s="119" t="e">
        <f>VLOOKUP(A3,'データシート（高１男子）'!$A$10:$AR$165,35,FALSE)</f>
        <v>#N/A</v>
      </c>
      <c r="I4" s="119" t="e">
        <f>VLOOKUP(A3,'データシート（高１男子）'!$A$10:$AR$165,39,FALSE)</f>
        <v>#N/A</v>
      </c>
      <c r="J4" s="119" t="e">
        <f>VLOOKUP(A3,'データシート（高１男子）'!$A$10:$AR$165,43,FALSE)</f>
        <v>#N/A</v>
      </c>
      <c r="K4" s="119" t="e">
        <f>VLOOKUP(A3,'データシート（高１男子）'!$A$10:$AZ$165,47,FALSE)</f>
        <v>#N/A</v>
      </c>
    </row>
    <row r="5" spans="1:11" ht="23.25" customHeight="1">
      <c r="A5" s="99"/>
      <c r="B5" s="103"/>
      <c r="C5" s="103"/>
      <c r="D5" s="100"/>
      <c r="E5" s="100"/>
      <c r="F5" s="100"/>
      <c r="G5" s="100"/>
      <c r="H5" s="100"/>
      <c r="I5" s="100"/>
      <c r="J5" s="100"/>
      <c r="K5" s="100"/>
    </row>
    <row r="6" spans="1:11" ht="23.25" customHeight="1" thickBot="1"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27" customHeight="1" thickBot="1">
      <c r="A7" s="94" t="s">
        <v>37</v>
      </c>
      <c r="B7" s="101" t="s">
        <v>68</v>
      </c>
      <c r="C7" s="104" t="s">
        <v>73</v>
      </c>
      <c r="D7" s="95" t="s">
        <v>31</v>
      </c>
      <c r="E7" s="96" t="s">
        <v>33</v>
      </c>
      <c r="F7" s="95" t="s">
        <v>32</v>
      </c>
      <c r="G7" s="96" t="s">
        <v>98</v>
      </c>
      <c r="H7" s="95" t="s">
        <v>35</v>
      </c>
      <c r="I7" s="96" t="s">
        <v>34</v>
      </c>
      <c r="J7" s="95" t="s">
        <v>99</v>
      </c>
      <c r="K7" s="96" t="s">
        <v>100</v>
      </c>
    </row>
    <row r="8" spans="1:11" ht="20.25" customHeight="1">
      <c r="A8" s="388">
        <f>A3+1</f>
        <v>1</v>
      </c>
      <c r="B8" s="390" t="e">
        <f>VLOOKUP(A8,'データシート（高１男子）'!$A$10:$AR$165,2,FALSE)</f>
        <v>#N/A</v>
      </c>
      <c r="C8" s="105" t="s">
        <v>39</v>
      </c>
      <c r="D8" s="102" t="e">
        <f>VLOOKUP(A8,'データシート（高１男子）'!$A$10:$AR$165,10,FALSE)</f>
        <v>#N/A</v>
      </c>
      <c r="E8" s="98" t="e">
        <f>VLOOKUP(A8,'データシート（高１男子）'!$A$10:$AR$165,14,FALSE)</f>
        <v>#N/A</v>
      </c>
      <c r="F8" s="98" t="e">
        <f>VLOOKUP(A8,'データシート（高１男子）'!$A$10:$AR$165,18,FALSE)</f>
        <v>#N/A</v>
      </c>
      <c r="G8" s="98" t="e">
        <f>VLOOKUP(A8,'データシート（高１男子）'!$A$10:$AR$165,22,FALSE)</f>
        <v>#N/A</v>
      </c>
      <c r="H8" s="98" t="e">
        <f>VLOOKUP(A8,'データシート（高１男子）'!$A$10:$AR$165,32,FALSE)</f>
        <v>#N/A</v>
      </c>
      <c r="I8" s="98" t="e">
        <f>VLOOKUP(A8,'データシート（高１男子）'!$A$10:$AR$165,36,FALSE)</f>
        <v>#N/A</v>
      </c>
      <c r="J8" s="98" t="e">
        <f>VLOOKUP(A8,'データシート（高１男子）'!$A$10:$AR$165,40,FALSE)</f>
        <v>#N/A</v>
      </c>
      <c r="K8" s="98" t="e">
        <f>VLOOKUP(A8,'データシート（高１男子）'!$A$10:$AZ$165,44,FALSE)</f>
        <v>#N/A</v>
      </c>
    </row>
    <row r="9" spans="1:11" ht="20.25" customHeight="1" thickBot="1">
      <c r="A9" s="389"/>
      <c r="B9" s="391"/>
      <c r="C9" s="106" t="s">
        <v>25</v>
      </c>
      <c r="D9" s="118" t="e">
        <f>VLOOKUP(A8,'データシート（高１男子）'!$A$10:$AR$165,13,FALSE)</f>
        <v>#N/A</v>
      </c>
      <c r="E9" s="119" t="e">
        <f>VLOOKUP(A8,'データシート（高１男子）'!$A$10:$AR$165,17,FALSE)</f>
        <v>#N/A</v>
      </c>
      <c r="F9" s="119" t="e">
        <f>VLOOKUP(A8,'データシート（高１男子）'!$A$10:$AR$165,21,FALSE)</f>
        <v>#N/A</v>
      </c>
      <c r="G9" s="119" t="e">
        <f>VLOOKUP(A8,'データシート（高１男子）'!$A$10:$AR$165,25,FALSE)</f>
        <v>#N/A</v>
      </c>
      <c r="H9" s="119" t="e">
        <f>VLOOKUP(A8,'データシート（高１男子）'!$A$10:$AR$165,35,FALSE)</f>
        <v>#N/A</v>
      </c>
      <c r="I9" s="119" t="e">
        <f>VLOOKUP(A8,'データシート（高１男子）'!$A$10:$AR$165,39,FALSE)</f>
        <v>#N/A</v>
      </c>
      <c r="J9" s="119" t="e">
        <f>VLOOKUP(A8,'データシート（高１男子）'!$A$10:$AR$165,43,FALSE)</f>
        <v>#N/A</v>
      </c>
      <c r="K9" s="119" t="e">
        <f>VLOOKUP(A8,'データシート（高１男子）'!$A$10:$AZ$165,47,FALSE)</f>
        <v>#N/A</v>
      </c>
    </row>
    <row r="10" spans="1:11" ht="23.25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23.25" customHeight="1" thickBot="1"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7" customHeight="1" thickBot="1">
      <c r="A12" s="94" t="s">
        <v>37</v>
      </c>
      <c r="B12" s="101" t="s">
        <v>68</v>
      </c>
      <c r="C12" s="104" t="s">
        <v>73</v>
      </c>
      <c r="D12" s="95" t="s">
        <v>31</v>
      </c>
      <c r="E12" s="96" t="s">
        <v>33</v>
      </c>
      <c r="F12" s="95" t="s">
        <v>32</v>
      </c>
      <c r="G12" s="96" t="s">
        <v>98</v>
      </c>
      <c r="H12" s="95" t="s">
        <v>35</v>
      </c>
      <c r="I12" s="96" t="s">
        <v>34</v>
      </c>
      <c r="J12" s="95" t="s">
        <v>99</v>
      </c>
      <c r="K12" s="96" t="s">
        <v>100</v>
      </c>
    </row>
    <row r="13" spans="1:11" ht="20.25" customHeight="1">
      <c r="A13" s="388">
        <f>A8+1</f>
        <v>2</v>
      </c>
      <c r="B13" s="390" t="e">
        <f>VLOOKUP(A13,'データシート（高１男子）'!$A$10:$AR$165,2,FALSE)</f>
        <v>#N/A</v>
      </c>
      <c r="C13" s="105" t="s">
        <v>39</v>
      </c>
      <c r="D13" s="102" t="e">
        <f>VLOOKUP(A13,'データシート（高１男子）'!$A$10:$AR$165,10,FALSE)</f>
        <v>#N/A</v>
      </c>
      <c r="E13" s="98" t="e">
        <f>VLOOKUP(A13,'データシート（高１男子）'!$A$10:$AR$165,14,FALSE)</f>
        <v>#N/A</v>
      </c>
      <c r="F13" s="98" t="e">
        <f>VLOOKUP(A13,'データシート（高１男子）'!$A$10:$AR$165,18,FALSE)</f>
        <v>#N/A</v>
      </c>
      <c r="G13" s="98" t="e">
        <f>VLOOKUP(A13,'データシート（高１男子）'!$A$10:$AR$165,22,FALSE)</f>
        <v>#N/A</v>
      </c>
      <c r="H13" s="98" t="e">
        <f>VLOOKUP(A13,'データシート（高１男子）'!$A$10:$AR$165,32,FALSE)</f>
        <v>#N/A</v>
      </c>
      <c r="I13" s="98" t="e">
        <f>VLOOKUP(A13,'データシート（高１男子）'!$A$10:$AR$165,36,FALSE)</f>
        <v>#N/A</v>
      </c>
      <c r="J13" s="98" t="e">
        <f>VLOOKUP(A13,'データシート（高１男子）'!$A$10:$AR$165,40,FALSE)</f>
        <v>#N/A</v>
      </c>
      <c r="K13" s="98" t="e">
        <f>VLOOKUP(A13,'データシート（高１男子）'!$A$10:$AZ$165,44,FALSE)</f>
        <v>#N/A</v>
      </c>
    </row>
    <row r="14" spans="1:11" ht="20.25" customHeight="1" thickBot="1">
      <c r="A14" s="389"/>
      <c r="B14" s="391"/>
      <c r="C14" s="106" t="s">
        <v>25</v>
      </c>
      <c r="D14" s="118" t="e">
        <f>VLOOKUP(A13,'データシート（高１男子）'!$A$10:$AR$165,13,FALSE)</f>
        <v>#N/A</v>
      </c>
      <c r="E14" s="119" t="e">
        <f>VLOOKUP(A13,'データシート（高１男子）'!$A$10:$AR$165,17,FALSE)</f>
        <v>#N/A</v>
      </c>
      <c r="F14" s="119" t="e">
        <f>VLOOKUP(A13,'データシート（高１男子）'!$A$10:$AR$165,21,FALSE)</f>
        <v>#N/A</v>
      </c>
      <c r="G14" s="119" t="e">
        <f>VLOOKUP(A13,'データシート（高１男子）'!$A$10:$AR$165,25,FALSE)</f>
        <v>#N/A</v>
      </c>
      <c r="H14" s="119" t="e">
        <f>VLOOKUP(A13,'データシート（高１男子）'!$A$10:$AR$165,35,FALSE)</f>
        <v>#N/A</v>
      </c>
      <c r="I14" s="119" t="e">
        <f>VLOOKUP(A13,'データシート（高１男子）'!$A$10:$AR$165,39,FALSE)</f>
        <v>#N/A</v>
      </c>
      <c r="J14" s="119" t="e">
        <f>VLOOKUP(A13,'データシート（高１男子）'!$A$10:$AR$165,43,FALSE)</f>
        <v>#N/A</v>
      </c>
      <c r="K14" s="119" t="e">
        <f>VLOOKUP(A13,'データシート（高１男子）'!$A$10:$AZ$165,47,FALSE)</f>
        <v>#N/A</v>
      </c>
    </row>
    <row r="15" spans="1:11" ht="23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23.2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7" customHeight="1" thickBot="1">
      <c r="A17" s="94" t="s">
        <v>37</v>
      </c>
      <c r="B17" s="101" t="s">
        <v>68</v>
      </c>
      <c r="C17" s="104" t="s">
        <v>73</v>
      </c>
      <c r="D17" s="95" t="s">
        <v>31</v>
      </c>
      <c r="E17" s="96" t="s">
        <v>33</v>
      </c>
      <c r="F17" s="95" t="s">
        <v>32</v>
      </c>
      <c r="G17" s="96" t="s">
        <v>98</v>
      </c>
      <c r="H17" s="95" t="s">
        <v>35</v>
      </c>
      <c r="I17" s="96" t="s">
        <v>34</v>
      </c>
      <c r="J17" s="95" t="s">
        <v>99</v>
      </c>
      <c r="K17" s="96" t="s">
        <v>100</v>
      </c>
    </row>
    <row r="18" spans="1:11" ht="20.25" customHeight="1">
      <c r="A18" s="388">
        <f>A13+1</f>
        <v>3</v>
      </c>
      <c r="B18" s="390" t="e">
        <f>VLOOKUP(A18,'データシート（高１男子）'!$A$10:$AR$165,2,FALSE)</f>
        <v>#N/A</v>
      </c>
      <c r="C18" s="105" t="s">
        <v>39</v>
      </c>
      <c r="D18" s="102" t="e">
        <f>VLOOKUP(A18,'データシート（高１男子）'!$A$10:$AR$165,10,FALSE)</f>
        <v>#N/A</v>
      </c>
      <c r="E18" s="98" t="e">
        <f>VLOOKUP(A18,'データシート（高１男子）'!$A$10:$AR$165,14,FALSE)</f>
        <v>#N/A</v>
      </c>
      <c r="F18" s="98" t="e">
        <f>VLOOKUP(A18,'データシート（高１男子）'!$A$10:$AR$165,18,FALSE)</f>
        <v>#N/A</v>
      </c>
      <c r="G18" s="98" t="e">
        <f>VLOOKUP(A18,'データシート（高１男子）'!$A$10:$AR$165,22,FALSE)</f>
        <v>#N/A</v>
      </c>
      <c r="H18" s="98" t="e">
        <f>VLOOKUP(A18,'データシート（高１男子）'!$A$10:$AR$165,32,FALSE)</f>
        <v>#N/A</v>
      </c>
      <c r="I18" s="98" t="e">
        <f>VLOOKUP(A18,'データシート（高１男子）'!$A$10:$AR$165,36,FALSE)</f>
        <v>#N/A</v>
      </c>
      <c r="J18" s="98" t="e">
        <f>VLOOKUP(A18,'データシート（高１男子）'!$A$10:$AR$165,40,FALSE)</f>
        <v>#N/A</v>
      </c>
      <c r="K18" s="98" t="e">
        <f>VLOOKUP(A18,'データシート（高１男子）'!$A$10:$AZ$165,44,FALSE)</f>
        <v>#N/A</v>
      </c>
    </row>
    <row r="19" spans="1:11" ht="20.25" customHeight="1" thickBot="1">
      <c r="A19" s="389"/>
      <c r="B19" s="391"/>
      <c r="C19" s="106" t="s">
        <v>25</v>
      </c>
      <c r="D19" s="118" t="e">
        <f>VLOOKUP(A18,'データシート（高１男子）'!$A$10:$AR$165,13,FALSE)</f>
        <v>#N/A</v>
      </c>
      <c r="E19" s="119" t="e">
        <f>VLOOKUP(A18,'データシート（高１男子）'!$A$10:$AR$165,17,FALSE)</f>
        <v>#N/A</v>
      </c>
      <c r="F19" s="119" t="e">
        <f>VLOOKUP(A18,'データシート（高１男子）'!$A$10:$AR$165,21,FALSE)</f>
        <v>#N/A</v>
      </c>
      <c r="G19" s="119" t="e">
        <f>VLOOKUP(A18,'データシート（高１男子）'!$A$10:$AR$165,25,FALSE)</f>
        <v>#N/A</v>
      </c>
      <c r="H19" s="119" t="e">
        <f>VLOOKUP(A18,'データシート（高１男子）'!$A$10:$AR$165,35,FALSE)</f>
        <v>#N/A</v>
      </c>
      <c r="I19" s="119" t="e">
        <f>VLOOKUP(A18,'データシート（高１男子）'!$A$10:$AR$165,39,FALSE)</f>
        <v>#N/A</v>
      </c>
      <c r="J19" s="119" t="e">
        <f>VLOOKUP(A18,'データシート（高１男子）'!$A$10:$AR$165,43,FALSE)</f>
        <v>#N/A</v>
      </c>
      <c r="K19" s="119" t="e">
        <f>VLOOKUP(A18,'データシート（高１男子）'!$A$10:$AZ$165,47,FALSE)</f>
        <v>#N/A</v>
      </c>
    </row>
    <row r="20" spans="1:11" ht="23.2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23.25" customHeight="1" thickBot="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27" customHeight="1" thickBot="1">
      <c r="A22" s="94" t="s">
        <v>37</v>
      </c>
      <c r="B22" s="101" t="s">
        <v>68</v>
      </c>
      <c r="C22" s="104" t="s">
        <v>73</v>
      </c>
      <c r="D22" s="95" t="s">
        <v>31</v>
      </c>
      <c r="E22" s="96" t="s">
        <v>33</v>
      </c>
      <c r="F22" s="95" t="s">
        <v>32</v>
      </c>
      <c r="G22" s="96" t="s">
        <v>98</v>
      </c>
      <c r="H22" s="95" t="s">
        <v>35</v>
      </c>
      <c r="I22" s="96" t="s">
        <v>34</v>
      </c>
      <c r="J22" s="95" t="s">
        <v>99</v>
      </c>
      <c r="K22" s="96" t="s">
        <v>100</v>
      </c>
    </row>
    <row r="23" spans="1:11" ht="20.25" customHeight="1">
      <c r="A23" s="388">
        <f>A18+1</f>
        <v>4</v>
      </c>
      <c r="B23" s="390" t="e">
        <f>VLOOKUP(A23,'データシート（高１男子）'!$A$10:$AR$165,2,FALSE)</f>
        <v>#N/A</v>
      </c>
      <c r="C23" s="105" t="s">
        <v>39</v>
      </c>
      <c r="D23" s="102" t="e">
        <f>VLOOKUP(A23,'データシート（高１男子）'!$A$10:$AR$165,10,FALSE)</f>
        <v>#N/A</v>
      </c>
      <c r="E23" s="98" t="e">
        <f>VLOOKUP(A23,'データシート（高１男子）'!$A$10:$AR$165,14,FALSE)</f>
        <v>#N/A</v>
      </c>
      <c r="F23" s="98" t="e">
        <f>VLOOKUP(A23,'データシート（高１男子）'!$A$10:$AR$165,18,FALSE)</f>
        <v>#N/A</v>
      </c>
      <c r="G23" s="98" t="e">
        <f>VLOOKUP(A23,'データシート（高１男子）'!$A$10:$AR$165,22,FALSE)</f>
        <v>#N/A</v>
      </c>
      <c r="H23" s="98" t="e">
        <f>VLOOKUP(A23,'データシート（高１男子）'!$A$10:$AR$165,32,FALSE)</f>
        <v>#N/A</v>
      </c>
      <c r="I23" s="98" t="e">
        <f>VLOOKUP(A23,'データシート（高１男子）'!$A$10:$AR$165,36,FALSE)</f>
        <v>#N/A</v>
      </c>
      <c r="J23" s="98" t="e">
        <f>VLOOKUP(A23,'データシート（高１男子）'!$A$10:$AR$165,40,FALSE)</f>
        <v>#N/A</v>
      </c>
      <c r="K23" s="98" t="e">
        <f>VLOOKUP(A23,'データシート（高１男子）'!$A$10:$AZ$165,44,FALSE)</f>
        <v>#N/A</v>
      </c>
    </row>
    <row r="24" spans="1:11" ht="20.25" customHeight="1" thickBot="1">
      <c r="A24" s="389"/>
      <c r="B24" s="391"/>
      <c r="C24" s="106" t="s">
        <v>25</v>
      </c>
      <c r="D24" s="118" t="e">
        <f>VLOOKUP(A23,'データシート（高１男子）'!$A$10:$AR$165,13,FALSE)</f>
        <v>#N/A</v>
      </c>
      <c r="E24" s="119" t="e">
        <f>VLOOKUP(A23,'データシート（高１男子）'!$A$10:$AR$165,17,FALSE)</f>
        <v>#N/A</v>
      </c>
      <c r="F24" s="119" t="e">
        <f>VLOOKUP(A23,'データシート（高１男子）'!$A$10:$AR$165,21,FALSE)</f>
        <v>#N/A</v>
      </c>
      <c r="G24" s="119" t="e">
        <f>VLOOKUP(A23,'データシート（高１男子）'!$A$10:$AR$165,25,FALSE)</f>
        <v>#N/A</v>
      </c>
      <c r="H24" s="119" t="e">
        <f>VLOOKUP(A23,'データシート（高１男子）'!$A$10:$AR$165,35,FALSE)</f>
        <v>#N/A</v>
      </c>
      <c r="I24" s="119" t="e">
        <f>VLOOKUP(A23,'データシート（高１男子）'!$A$10:$AR$165,39,FALSE)</f>
        <v>#N/A</v>
      </c>
      <c r="J24" s="119" t="e">
        <f>VLOOKUP(A23,'データシート（高１男子）'!$A$10:$AR$165,43,FALSE)</f>
        <v>#N/A</v>
      </c>
      <c r="K24" s="119" t="e">
        <f>VLOOKUP(A23,'データシート（高１男子）'!$A$10:$AZ$165,47,FALSE)</f>
        <v>#N/A</v>
      </c>
    </row>
    <row r="25" spans="1:11" ht="23.25" customHeigh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23.25" customHeight="1" thickBot="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27" customHeight="1" thickBot="1">
      <c r="A27" s="94" t="s">
        <v>37</v>
      </c>
      <c r="B27" s="101" t="s">
        <v>68</v>
      </c>
      <c r="C27" s="104" t="s">
        <v>73</v>
      </c>
      <c r="D27" s="95" t="s">
        <v>31</v>
      </c>
      <c r="E27" s="96" t="s">
        <v>33</v>
      </c>
      <c r="F27" s="95" t="s">
        <v>32</v>
      </c>
      <c r="G27" s="96" t="s">
        <v>98</v>
      </c>
      <c r="H27" s="95" t="s">
        <v>35</v>
      </c>
      <c r="I27" s="96" t="s">
        <v>34</v>
      </c>
      <c r="J27" s="95" t="s">
        <v>99</v>
      </c>
      <c r="K27" s="96" t="s">
        <v>100</v>
      </c>
    </row>
    <row r="28" spans="1:11" ht="20.25" customHeight="1">
      <c r="A28" s="388">
        <f>A23+1</f>
        <v>5</v>
      </c>
      <c r="B28" s="390" t="e">
        <f>VLOOKUP(A28,'データシート（高１男子）'!$A$10:$AR$165,2,FALSE)</f>
        <v>#N/A</v>
      </c>
      <c r="C28" s="105" t="s">
        <v>39</v>
      </c>
      <c r="D28" s="102" t="e">
        <f>VLOOKUP(A28,'データシート（高１男子）'!$A$10:$AR$165,10,FALSE)</f>
        <v>#N/A</v>
      </c>
      <c r="E28" s="98" t="e">
        <f>VLOOKUP(A28,'データシート（高１男子）'!$A$10:$AR$165,14,FALSE)</f>
        <v>#N/A</v>
      </c>
      <c r="F28" s="98" t="e">
        <f>VLOOKUP(A28,'データシート（高１男子）'!$A$10:$AR$165,18,FALSE)</f>
        <v>#N/A</v>
      </c>
      <c r="G28" s="98" t="e">
        <f>VLOOKUP(A28,'データシート（高１男子）'!$A$10:$AR$165,22,FALSE)</f>
        <v>#N/A</v>
      </c>
      <c r="H28" s="98" t="e">
        <f>VLOOKUP(A28,'データシート（高１男子）'!$A$10:$AR$165,32,FALSE)</f>
        <v>#N/A</v>
      </c>
      <c r="I28" s="98" t="e">
        <f>VLOOKUP(A28,'データシート（高１男子）'!$A$10:$AR$165,36,FALSE)</f>
        <v>#N/A</v>
      </c>
      <c r="J28" s="98" t="e">
        <f>VLOOKUP(A28,'データシート（高１男子）'!$A$10:$AR$165,40,FALSE)</f>
        <v>#N/A</v>
      </c>
      <c r="K28" s="98" t="e">
        <f>VLOOKUP(A28,'データシート（高１男子）'!$A$10:$AZ$165,44,FALSE)</f>
        <v>#N/A</v>
      </c>
    </row>
    <row r="29" spans="1:11" ht="20.25" customHeight="1" thickBot="1">
      <c r="A29" s="389"/>
      <c r="B29" s="391"/>
      <c r="C29" s="106" t="s">
        <v>25</v>
      </c>
      <c r="D29" s="118" t="e">
        <f>VLOOKUP(A28,'データシート（高１男子）'!$A$10:$AR$165,13,FALSE)</f>
        <v>#N/A</v>
      </c>
      <c r="E29" s="119" t="e">
        <f>VLOOKUP(A28,'データシート（高１男子）'!$A$10:$AR$165,17,FALSE)</f>
        <v>#N/A</v>
      </c>
      <c r="F29" s="119" t="e">
        <f>VLOOKUP(A28,'データシート（高１男子）'!$A$10:$AR$165,21,FALSE)</f>
        <v>#N/A</v>
      </c>
      <c r="G29" s="119" t="e">
        <f>VLOOKUP(A28,'データシート（高１男子）'!$A$10:$AR$165,25,FALSE)</f>
        <v>#N/A</v>
      </c>
      <c r="H29" s="119" t="e">
        <f>VLOOKUP(A28,'データシート（高１男子）'!$A$10:$AR$165,35,FALSE)</f>
        <v>#N/A</v>
      </c>
      <c r="I29" s="119" t="e">
        <f>VLOOKUP(A28,'データシート（高１男子）'!$A$10:$AR$165,39,FALSE)</f>
        <v>#N/A</v>
      </c>
      <c r="J29" s="119" t="e">
        <f>VLOOKUP(A28,'データシート（高１男子）'!$A$10:$AR$165,43,FALSE)</f>
        <v>#N/A</v>
      </c>
      <c r="K29" s="119" t="e">
        <f>VLOOKUP(A28,'データシート（高１男子）'!$A$10:$AZ$165,47,FALSE)</f>
        <v>#N/A</v>
      </c>
    </row>
    <row r="30" spans="1:11" ht="23.2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23.25" customHeight="1" thickBot="1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27" customHeight="1" thickBot="1">
      <c r="A32" s="94" t="s">
        <v>37</v>
      </c>
      <c r="B32" s="101" t="s">
        <v>68</v>
      </c>
      <c r="C32" s="104" t="s">
        <v>73</v>
      </c>
      <c r="D32" s="95" t="s">
        <v>31</v>
      </c>
      <c r="E32" s="96" t="s">
        <v>33</v>
      </c>
      <c r="F32" s="95" t="s">
        <v>32</v>
      </c>
      <c r="G32" s="96" t="s">
        <v>98</v>
      </c>
      <c r="H32" s="95" t="s">
        <v>35</v>
      </c>
      <c r="I32" s="96" t="s">
        <v>34</v>
      </c>
      <c r="J32" s="95" t="s">
        <v>99</v>
      </c>
      <c r="K32" s="96" t="s">
        <v>100</v>
      </c>
    </row>
    <row r="33" spans="1:11" ht="20.25" customHeight="1">
      <c r="A33" s="388">
        <f>A28+1</f>
        <v>6</v>
      </c>
      <c r="B33" s="390" t="e">
        <f>VLOOKUP(A33,'データシート（高１男子）'!$A$10:$AR$165,2,FALSE)</f>
        <v>#N/A</v>
      </c>
      <c r="C33" s="105" t="s">
        <v>39</v>
      </c>
      <c r="D33" s="102" t="e">
        <f>VLOOKUP(A33,'データシート（高１男子）'!$A$10:$AR$165,10,FALSE)</f>
        <v>#N/A</v>
      </c>
      <c r="E33" s="98" t="e">
        <f>VLOOKUP(A33,'データシート（高１男子）'!$A$10:$AR$165,14,FALSE)</f>
        <v>#N/A</v>
      </c>
      <c r="F33" s="98" t="e">
        <f>VLOOKUP(A33,'データシート（高１男子）'!$A$10:$AR$165,18,FALSE)</f>
        <v>#N/A</v>
      </c>
      <c r="G33" s="98" t="e">
        <f>VLOOKUP(A33,'データシート（高１男子）'!$A$10:$AR$165,22,FALSE)</f>
        <v>#N/A</v>
      </c>
      <c r="H33" s="98" t="e">
        <f>VLOOKUP(A33,'データシート（高１男子）'!$A$10:$AR$165,32,FALSE)</f>
        <v>#N/A</v>
      </c>
      <c r="I33" s="98" t="e">
        <f>VLOOKUP(A33,'データシート（高１男子）'!$A$10:$AR$165,36,FALSE)</f>
        <v>#N/A</v>
      </c>
      <c r="J33" s="98" t="e">
        <f>VLOOKUP(A33,'データシート（高１男子）'!$A$10:$AR$165,40,FALSE)</f>
        <v>#N/A</v>
      </c>
      <c r="K33" s="98" t="e">
        <f>VLOOKUP(A33,'データシート（高１男子）'!$A$10:$AZ$165,44,FALSE)</f>
        <v>#N/A</v>
      </c>
    </row>
    <row r="34" spans="1:11" ht="20.25" customHeight="1" thickBot="1">
      <c r="A34" s="389"/>
      <c r="B34" s="391"/>
      <c r="C34" s="106" t="s">
        <v>25</v>
      </c>
      <c r="D34" s="118" t="e">
        <f>VLOOKUP(A33,'データシート（高１男子）'!$A$10:$AR$165,13,FALSE)</f>
        <v>#N/A</v>
      </c>
      <c r="E34" s="119" t="e">
        <f>VLOOKUP(A33,'データシート（高１男子）'!$A$10:$AR$165,17,FALSE)</f>
        <v>#N/A</v>
      </c>
      <c r="F34" s="119" t="e">
        <f>VLOOKUP(A33,'データシート（高１男子）'!$A$10:$AR$165,21,FALSE)</f>
        <v>#N/A</v>
      </c>
      <c r="G34" s="119" t="e">
        <f>VLOOKUP(A33,'データシート（高１男子）'!$A$10:$AR$165,25,FALSE)</f>
        <v>#N/A</v>
      </c>
      <c r="H34" s="119" t="e">
        <f>VLOOKUP(A33,'データシート（高１男子）'!$A$10:$AR$165,35,FALSE)</f>
        <v>#N/A</v>
      </c>
      <c r="I34" s="119" t="e">
        <f>VLOOKUP(A33,'データシート（高１男子）'!$A$10:$AR$165,39,FALSE)</f>
        <v>#N/A</v>
      </c>
      <c r="J34" s="119" t="e">
        <f>VLOOKUP(A33,'データシート（高１男子）'!$A$10:$AR$165,43,FALSE)</f>
        <v>#N/A</v>
      </c>
      <c r="K34" s="119" t="e">
        <f>VLOOKUP(A33,'データシート（高１男子）'!$A$10:$AZ$165,47,FALSE)</f>
        <v>#N/A</v>
      </c>
    </row>
    <row r="35" spans="1:11" ht="23.2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23.25" customHeight="1" thickBot="1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27" customHeight="1" thickBot="1">
      <c r="A37" s="94" t="s">
        <v>37</v>
      </c>
      <c r="B37" s="101" t="s">
        <v>68</v>
      </c>
      <c r="C37" s="104" t="s">
        <v>73</v>
      </c>
      <c r="D37" s="95" t="s">
        <v>31</v>
      </c>
      <c r="E37" s="96" t="s">
        <v>33</v>
      </c>
      <c r="F37" s="95" t="s">
        <v>32</v>
      </c>
      <c r="G37" s="96" t="s">
        <v>98</v>
      </c>
      <c r="H37" s="95" t="s">
        <v>35</v>
      </c>
      <c r="I37" s="96" t="s">
        <v>34</v>
      </c>
      <c r="J37" s="95" t="s">
        <v>99</v>
      </c>
      <c r="K37" s="96" t="s">
        <v>100</v>
      </c>
    </row>
    <row r="38" spans="1:11" ht="20.25" customHeight="1">
      <c r="A38" s="388">
        <f>A33+1</f>
        <v>7</v>
      </c>
      <c r="B38" s="390" t="e">
        <f>VLOOKUP(A38,'データシート（高１男子）'!$A$10:$AR$165,2,FALSE)</f>
        <v>#N/A</v>
      </c>
      <c r="C38" s="105" t="s">
        <v>39</v>
      </c>
      <c r="D38" s="102" t="e">
        <f>VLOOKUP(A38,'データシート（高１男子）'!$A$10:$AR$165,10,FALSE)</f>
        <v>#N/A</v>
      </c>
      <c r="E38" s="98" t="e">
        <f>VLOOKUP(A38,'データシート（高１男子）'!$A$10:$AR$165,14,FALSE)</f>
        <v>#N/A</v>
      </c>
      <c r="F38" s="98" t="e">
        <f>VLOOKUP(A38,'データシート（高１男子）'!$A$10:$AR$165,18,FALSE)</f>
        <v>#N/A</v>
      </c>
      <c r="G38" s="98" t="e">
        <f>VLOOKUP(A38,'データシート（高１男子）'!$A$10:$AR$165,22,FALSE)</f>
        <v>#N/A</v>
      </c>
      <c r="H38" s="98" t="e">
        <f>VLOOKUP(A38,'データシート（高１男子）'!$A$10:$AR$165,32,FALSE)</f>
        <v>#N/A</v>
      </c>
      <c r="I38" s="98" t="e">
        <f>VLOOKUP(A38,'データシート（高１男子）'!$A$10:$AR$165,36,FALSE)</f>
        <v>#N/A</v>
      </c>
      <c r="J38" s="98" t="e">
        <f>VLOOKUP(A38,'データシート（高１男子）'!$A$10:$AR$165,40,FALSE)</f>
        <v>#N/A</v>
      </c>
      <c r="K38" s="98" t="e">
        <f>VLOOKUP(A38,'データシート（高１男子）'!$A$10:$AZ$165,44,FALSE)</f>
        <v>#N/A</v>
      </c>
    </row>
    <row r="39" spans="1:11" ht="20.25" customHeight="1" thickBot="1">
      <c r="A39" s="389"/>
      <c r="B39" s="391"/>
      <c r="C39" s="106" t="s">
        <v>25</v>
      </c>
      <c r="D39" s="118" t="e">
        <f>VLOOKUP(A38,'データシート（高１男子）'!$A$10:$AR$165,13,FALSE)</f>
        <v>#N/A</v>
      </c>
      <c r="E39" s="119" t="e">
        <f>VLOOKUP(A38,'データシート（高１男子）'!$A$10:$AR$165,17,FALSE)</f>
        <v>#N/A</v>
      </c>
      <c r="F39" s="119" t="e">
        <f>VLOOKUP(A38,'データシート（高１男子）'!$A$10:$AR$165,21,FALSE)</f>
        <v>#N/A</v>
      </c>
      <c r="G39" s="119" t="e">
        <f>VLOOKUP(A38,'データシート（高１男子）'!$A$10:$AR$165,25,FALSE)</f>
        <v>#N/A</v>
      </c>
      <c r="H39" s="119" t="e">
        <f>VLOOKUP(A38,'データシート（高１男子）'!$A$10:$AR$165,35,FALSE)</f>
        <v>#N/A</v>
      </c>
      <c r="I39" s="119" t="e">
        <f>VLOOKUP(A38,'データシート（高１男子）'!$A$10:$AR$165,39,FALSE)</f>
        <v>#N/A</v>
      </c>
      <c r="J39" s="119" t="e">
        <f>VLOOKUP(A38,'データシート（高１男子）'!$A$10:$AR$165,43,FALSE)</f>
        <v>#N/A</v>
      </c>
      <c r="K39" s="119" t="e">
        <f>VLOOKUP(A38,'データシート（高１男子）'!$A$10:$AZ$165,47,FALSE)</f>
        <v>#N/A</v>
      </c>
    </row>
    <row r="40" spans="1:11" ht="23.25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23.25" customHeight="1" thickBot="1"/>
    <row r="42" spans="1:11" ht="27" customHeight="1" thickBot="1">
      <c r="A42" s="94" t="s">
        <v>37</v>
      </c>
      <c r="B42" s="101" t="s">
        <v>68</v>
      </c>
      <c r="C42" s="104" t="s">
        <v>73</v>
      </c>
      <c r="D42" s="95" t="s">
        <v>31</v>
      </c>
      <c r="E42" s="96" t="s">
        <v>33</v>
      </c>
      <c r="F42" s="95" t="s">
        <v>32</v>
      </c>
      <c r="G42" s="96" t="s">
        <v>98</v>
      </c>
      <c r="H42" s="95" t="s">
        <v>35</v>
      </c>
      <c r="I42" s="96" t="s">
        <v>34</v>
      </c>
      <c r="J42" s="95" t="s">
        <v>99</v>
      </c>
      <c r="K42" s="96" t="s">
        <v>100</v>
      </c>
    </row>
    <row r="43" spans="1:11" ht="20.25" customHeight="1">
      <c r="A43" s="388">
        <f>A38+1</f>
        <v>8</v>
      </c>
      <c r="B43" s="390" t="e">
        <f>VLOOKUP(A43,'データシート（高１男子）'!$A$10:$AR$165,2,FALSE)</f>
        <v>#N/A</v>
      </c>
      <c r="C43" s="105" t="s">
        <v>39</v>
      </c>
      <c r="D43" s="102" t="e">
        <f>VLOOKUP(A43,'データシート（高１男子）'!$A$10:$AR$165,10,FALSE)</f>
        <v>#N/A</v>
      </c>
      <c r="E43" s="98" t="e">
        <f>VLOOKUP(A43,'データシート（高１男子）'!$A$10:$AR$165,14,FALSE)</f>
        <v>#N/A</v>
      </c>
      <c r="F43" s="98" t="e">
        <f>VLOOKUP(A43,'データシート（高１男子）'!$A$10:$AR$165,18,FALSE)</f>
        <v>#N/A</v>
      </c>
      <c r="G43" s="98" t="e">
        <f>VLOOKUP(A43,'データシート（高１男子）'!$A$10:$AR$165,22,FALSE)</f>
        <v>#N/A</v>
      </c>
      <c r="H43" s="98" t="e">
        <f>VLOOKUP(A43,'データシート（高１男子）'!$A$10:$AR$165,32,FALSE)</f>
        <v>#N/A</v>
      </c>
      <c r="I43" s="98" t="e">
        <f>VLOOKUP(A43,'データシート（高１男子）'!$A$10:$AR$165,36,FALSE)</f>
        <v>#N/A</v>
      </c>
      <c r="J43" s="98" t="e">
        <f>VLOOKUP(A43,'データシート（高１男子）'!$A$10:$AR$165,40,FALSE)</f>
        <v>#N/A</v>
      </c>
      <c r="K43" s="98" t="e">
        <f>VLOOKUP(A43,'データシート（高１男子）'!$A$10:$AZ$165,44,FALSE)</f>
        <v>#N/A</v>
      </c>
    </row>
    <row r="44" spans="1:11" ht="20.25" customHeight="1" thickBot="1">
      <c r="A44" s="389"/>
      <c r="B44" s="391"/>
      <c r="C44" s="106" t="s">
        <v>25</v>
      </c>
      <c r="D44" s="118" t="e">
        <f>VLOOKUP(A43,'データシート（高１男子）'!$A$10:$AR$165,13,FALSE)</f>
        <v>#N/A</v>
      </c>
      <c r="E44" s="119" t="e">
        <f>VLOOKUP(A43,'データシート（高１男子）'!$A$10:$AR$165,17,FALSE)</f>
        <v>#N/A</v>
      </c>
      <c r="F44" s="119" t="e">
        <f>VLOOKUP(A43,'データシート（高１男子）'!$A$10:$AR$165,21,FALSE)</f>
        <v>#N/A</v>
      </c>
      <c r="G44" s="119" t="e">
        <f>VLOOKUP(A43,'データシート（高１男子）'!$A$10:$AR$165,25,FALSE)</f>
        <v>#N/A</v>
      </c>
      <c r="H44" s="119" t="e">
        <f>VLOOKUP(A43,'データシート（高１男子）'!$A$10:$AR$165,35,FALSE)</f>
        <v>#N/A</v>
      </c>
      <c r="I44" s="119" t="e">
        <f>VLOOKUP(A43,'データシート（高１男子）'!$A$10:$AR$165,39,FALSE)</f>
        <v>#N/A</v>
      </c>
      <c r="J44" s="119" t="e">
        <f>VLOOKUP(A43,'データシート（高１男子）'!$A$10:$AR$165,43,FALSE)</f>
        <v>#N/A</v>
      </c>
      <c r="K44" s="119" t="e">
        <f>VLOOKUP(A43,'データシート（高１男子）'!$A$10:$AZ$165,47,FALSE)</f>
        <v>#N/A</v>
      </c>
    </row>
    <row r="45" spans="1:11" ht="23.2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23.25" customHeight="1" thickBot="1"/>
    <row r="47" spans="1:11" ht="23.25" thickBot="1">
      <c r="A47" s="94" t="s">
        <v>37</v>
      </c>
      <c r="B47" s="101" t="s">
        <v>68</v>
      </c>
      <c r="C47" s="104" t="s">
        <v>73</v>
      </c>
      <c r="D47" s="95" t="s">
        <v>31</v>
      </c>
      <c r="E47" s="96" t="s">
        <v>33</v>
      </c>
      <c r="F47" s="95" t="s">
        <v>32</v>
      </c>
      <c r="G47" s="96" t="s">
        <v>98</v>
      </c>
      <c r="H47" s="95" t="s">
        <v>35</v>
      </c>
      <c r="I47" s="96" t="s">
        <v>34</v>
      </c>
      <c r="J47" s="95" t="s">
        <v>99</v>
      </c>
      <c r="K47" s="96" t="s">
        <v>100</v>
      </c>
    </row>
    <row r="48" spans="1:11" ht="20.25" customHeight="1">
      <c r="A48" s="388">
        <f>A43+1</f>
        <v>9</v>
      </c>
      <c r="B48" s="390" t="e">
        <f>VLOOKUP(A48,'データシート（高１男子）'!$A$10:$AR$165,2,FALSE)</f>
        <v>#N/A</v>
      </c>
      <c r="C48" s="105" t="s">
        <v>39</v>
      </c>
      <c r="D48" s="102" t="e">
        <f>VLOOKUP(A48,'データシート（高１男子）'!$A$10:$AR$165,10,FALSE)</f>
        <v>#N/A</v>
      </c>
      <c r="E48" s="98" t="e">
        <f>VLOOKUP(A48,'データシート（高１男子）'!$A$10:$AR$165,14,FALSE)</f>
        <v>#N/A</v>
      </c>
      <c r="F48" s="98" t="e">
        <f>VLOOKUP(A48,'データシート（高１男子）'!$A$10:$AR$165,18,FALSE)</f>
        <v>#N/A</v>
      </c>
      <c r="G48" s="98" t="e">
        <f>VLOOKUP(A48,'データシート（高１男子）'!$A$10:$AR$165,22,FALSE)</f>
        <v>#N/A</v>
      </c>
      <c r="H48" s="98" t="e">
        <f>VLOOKUP(A48,'データシート（高１男子）'!$A$10:$AR$165,32,FALSE)</f>
        <v>#N/A</v>
      </c>
      <c r="I48" s="98" t="e">
        <f>VLOOKUP(A48,'データシート（高１男子）'!$A$10:$AR$165,36,FALSE)</f>
        <v>#N/A</v>
      </c>
      <c r="J48" s="98" t="e">
        <f>VLOOKUP(A48,'データシート（高１男子）'!$A$10:$AR$165,40,FALSE)</f>
        <v>#N/A</v>
      </c>
      <c r="K48" s="98" t="e">
        <f>VLOOKUP(A48,'データシート（高１男子）'!$A$10:$AZ$165,44,FALSE)</f>
        <v>#N/A</v>
      </c>
    </row>
    <row r="49" spans="1:11" ht="20.25" customHeight="1" thickBot="1">
      <c r="A49" s="389"/>
      <c r="B49" s="391"/>
      <c r="C49" s="106" t="s">
        <v>25</v>
      </c>
      <c r="D49" s="118" t="e">
        <f>VLOOKUP(A48,'データシート（高１男子）'!$A$10:$AR$165,13,FALSE)</f>
        <v>#N/A</v>
      </c>
      <c r="E49" s="119" t="e">
        <f>VLOOKUP(A48,'データシート（高１男子）'!$A$10:$AR$165,17,FALSE)</f>
        <v>#N/A</v>
      </c>
      <c r="F49" s="119" t="e">
        <f>VLOOKUP(A48,'データシート（高１男子）'!$A$10:$AR$165,21,FALSE)</f>
        <v>#N/A</v>
      </c>
      <c r="G49" s="119" t="e">
        <f>VLOOKUP(A48,'データシート（高１男子）'!$A$10:$AR$165,25,FALSE)</f>
        <v>#N/A</v>
      </c>
      <c r="H49" s="119" t="e">
        <f>VLOOKUP(A48,'データシート（高１男子）'!$A$10:$AR$165,35,FALSE)</f>
        <v>#N/A</v>
      </c>
      <c r="I49" s="119" t="e">
        <f>VLOOKUP(A48,'データシート（高１男子）'!$A$10:$AR$165,39,FALSE)</f>
        <v>#N/A</v>
      </c>
      <c r="J49" s="119" t="e">
        <f>VLOOKUP(A48,'データシート（高１男子）'!$A$10:$AR$165,43,FALSE)</f>
        <v>#N/A</v>
      </c>
      <c r="K49" s="119" t="e">
        <f>VLOOKUP(A48,'データシート（高１男子）'!$A$10:$AZ$165,47,FALSE)</f>
        <v>#N/A</v>
      </c>
    </row>
    <row r="50" spans="1:11" ht="23.25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23.25" customHeight="1" thickBot="1"/>
    <row r="52" spans="1:11" ht="23.25" thickBot="1">
      <c r="A52" s="94" t="s">
        <v>37</v>
      </c>
      <c r="B52" s="101" t="s">
        <v>68</v>
      </c>
      <c r="C52" s="104" t="s">
        <v>73</v>
      </c>
      <c r="D52" s="95" t="s">
        <v>31</v>
      </c>
      <c r="E52" s="96" t="s">
        <v>33</v>
      </c>
      <c r="F52" s="95" t="s">
        <v>32</v>
      </c>
      <c r="G52" s="96" t="s">
        <v>98</v>
      </c>
      <c r="H52" s="95" t="s">
        <v>35</v>
      </c>
      <c r="I52" s="96" t="s">
        <v>34</v>
      </c>
      <c r="J52" s="95" t="s">
        <v>99</v>
      </c>
      <c r="K52" s="96" t="s">
        <v>100</v>
      </c>
    </row>
    <row r="53" spans="1:11" ht="20.25" customHeight="1">
      <c r="A53" s="388">
        <f>A48+1</f>
        <v>10</v>
      </c>
      <c r="B53" s="390" t="e">
        <f>VLOOKUP(A53,'データシート（高１男子）'!$A$10:$AR$165,2,FALSE)</f>
        <v>#N/A</v>
      </c>
      <c r="C53" s="105" t="s">
        <v>39</v>
      </c>
      <c r="D53" s="102" t="e">
        <f>VLOOKUP(A53,'データシート（高１男子）'!$A$10:$AR$165,10,FALSE)</f>
        <v>#N/A</v>
      </c>
      <c r="E53" s="98" t="e">
        <f>VLOOKUP(A53,'データシート（高１男子）'!$A$10:$AR$165,14,FALSE)</f>
        <v>#N/A</v>
      </c>
      <c r="F53" s="98" t="e">
        <f>VLOOKUP(A53,'データシート（高１男子）'!$A$10:$AR$165,18,FALSE)</f>
        <v>#N/A</v>
      </c>
      <c r="G53" s="98" t="e">
        <f>VLOOKUP(A53,'データシート（高１男子）'!$A$10:$AR$165,22,FALSE)</f>
        <v>#N/A</v>
      </c>
      <c r="H53" s="98" t="e">
        <f>VLOOKUP(A53,'データシート（高１男子）'!$A$10:$AR$165,32,FALSE)</f>
        <v>#N/A</v>
      </c>
      <c r="I53" s="98" t="e">
        <f>VLOOKUP(A53,'データシート（高１男子）'!$A$10:$AR$165,36,FALSE)</f>
        <v>#N/A</v>
      </c>
      <c r="J53" s="98" t="e">
        <f>VLOOKUP(A53,'データシート（高１男子）'!$A$10:$AR$165,40,FALSE)</f>
        <v>#N/A</v>
      </c>
      <c r="K53" s="98" t="e">
        <f>VLOOKUP(A53,'データシート（高１男子）'!$A$10:$AZ$165,44,FALSE)</f>
        <v>#N/A</v>
      </c>
    </row>
    <row r="54" spans="1:11" ht="20.25" customHeight="1" thickBot="1">
      <c r="A54" s="389"/>
      <c r="B54" s="391"/>
      <c r="C54" s="106" t="s">
        <v>25</v>
      </c>
      <c r="D54" s="118" t="e">
        <f>VLOOKUP(A53,'データシート（高１男子）'!$A$10:$AR$165,13,FALSE)</f>
        <v>#N/A</v>
      </c>
      <c r="E54" s="119" t="e">
        <f>VLOOKUP(A53,'データシート（高１男子）'!$A$10:$AR$165,17,FALSE)</f>
        <v>#N/A</v>
      </c>
      <c r="F54" s="119" t="e">
        <f>VLOOKUP(A53,'データシート（高１男子）'!$A$10:$AR$165,21,FALSE)</f>
        <v>#N/A</v>
      </c>
      <c r="G54" s="119" t="e">
        <f>VLOOKUP(A53,'データシート（高１男子）'!$A$10:$AR$165,25,FALSE)</f>
        <v>#N/A</v>
      </c>
      <c r="H54" s="119" t="e">
        <f>VLOOKUP(A53,'データシート（高１男子）'!$A$10:$AR$165,35,FALSE)</f>
        <v>#N/A</v>
      </c>
      <c r="I54" s="119" t="e">
        <f>VLOOKUP(A53,'データシート（高１男子）'!$A$10:$AR$165,39,FALSE)</f>
        <v>#N/A</v>
      </c>
      <c r="J54" s="119" t="e">
        <f>VLOOKUP(A53,'データシート（高１男子）'!$A$10:$AR$165,43,FALSE)</f>
        <v>#N/A</v>
      </c>
      <c r="K54" s="119" t="e">
        <f>VLOOKUP(A53,'データシート（高１男子）'!$A$10:$AZ$165,47,FALSE)</f>
        <v>#N/A</v>
      </c>
    </row>
    <row r="55" spans="1:11" ht="23.25" customHeight="1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23.25" customHeight="1" thickBot="1"/>
    <row r="57" spans="1:11" ht="23.25" thickBot="1">
      <c r="A57" s="94" t="s">
        <v>37</v>
      </c>
      <c r="B57" s="101" t="s">
        <v>68</v>
      </c>
      <c r="C57" s="104" t="s">
        <v>73</v>
      </c>
      <c r="D57" s="95" t="s">
        <v>31</v>
      </c>
      <c r="E57" s="96" t="s">
        <v>33</v>
      </c>
      <c r="F57" s="95" t="s">
        <v>32</v>
      </c>
      <c r="G57" s="96" t="s">
        <v>98</v>
      </c>
      <c r="H57" s="95" t="s">
        <v>35</v>
      </c>
      <c r="I57" s="96" t="s">
        <v>34</v>
      </c>
      <c r="J57" s="95" t="s">
        <v>99</v>
      </c>
      <c r="K57" s="96" t="s">
        <v>100</v>
      </c>
    </row>
    <row r="58" spans="1:11" ht="20.25" customHeight="1">
      <c r="A58" s="388">
        <f>A53+1</f>
        <v>11</v>
      </c>
      <c r="B58" s="390" t="e">
        <f>VLOOKUP(A58,'データシート（高１男子）'!$A$10:$AR$165,2,FALSE)</f>
        <v>#N/A</v>
      </c>
      <c r="C58" s="105" t="s">
        <v>39</v>
      </c>
      <c r="D58" s="102" t="e">
        <f>VLOOKUP(A58,'データシート（高１男子）'!$A$10:$AR$165,10,FALSE)</f>
        <v>#N/A</v>
      </c>
      <c r="E58" s="98" t="e">
        <f>VLOOKUP(A58,'データシート（高１男子）'!$A$10:$AR$165,14,FALSE)</f>
        <v>#N/A</v>
      </c>
      <c r="F58" s="98" t="e">
        <f>VLOOKUP(A58,'データシート（高１男子）'!$A$10:$AR$165,18,FALSE)</f>
        <v>#N/A</v>
      </c>
      <c r="G58" s="98" t="e">
        <f>VLOOKUP(A58,'データシート（高１男子）'!$A$10:$AR$165,22,FALSE)</f>
        <v>#N/A</v>
      </c>
      <c r="H58" s="98" t="e">
        <f>VLOOKUP(A58,'データシート（高１男子）'!$A$10:$AR$165,32,FALSE)</f>
        <v>#N/A</v>
      </c>
      <c r="I58" s="98" t="e">
        <f>VLOOKUP(A58,'データシート（高１男子）'!$A$10:$AR$165,36,FALSE)</f>
        <v>#N/A</v>
      </c>
      <c r="J58" s="98" t="e">
        <f>VLOOKUP(A58,'データシート（高１男子）'!$A$10:$AR$165,40,FALSE)</f>
        <v>#N/A</v>
      </c>
      <c r="K58" s="98" t="e">
        <f>VLOOKUP(A58,'データシート（高１男子）'!$A$10:$AZ$165,44,FALSE)</f>
        <v>#N/A</v>
      </c>
    </row>
    <row r="59" spans="1:11" ht="20.25" customHeight="1" thickBot="1">
      <c r="A59" s="389"/>
      <c r="B59" s="391"/>
      <c r="C59" s="106" t="s">
        <v>25</v>
      </c>
      <c r="D59" s="118" t="e">
        <f>VLOOKUP(A58,'データシート（高１男子）'!$A$10:$AR$165,13,FALSE)</f>
        <v>#N/A</v>
      </c>
      <c r="E59" s="119" t="e">
        <f>VLOOKUP(A58,'データシート（高１男子）'!$A$10:$AR$165,17,FALSE)</f>
        <v>#N/A</v>
      </c>
      <c r="F59" s="119" t="e">
        <f>VLOOKUP(A58,'データシート（高１男子）'!$A$10:$AR$165,21,FALSE)</f>
        <v>#N/A</v>
      </c>
      <c r="G59" s="119" t="e">
        <f>VLOOKUP(A58,'データシート（高１男子）'!$A$10:$AR$165,25,FALSE)</f>
        <v>#N/A</v>
      </c>
      <c r="H59" s="119" t="e">
        <f>VLOOKUP(A58,'データシート（高１男子）'!$A$10:$AR$165,35,FALSE)</f>
        <v>#N/A</v>
      </c>
      <c r="I59" s="119" t="e">
        <f>VLOOKUP(A58,'データシート（高１男子）'!$A$10:$AR$165,39,FALSE)</f>
        <v>#N/A</v>
      </c>
      <c r="J59" s="119" t="e">
        <f>VLOOKUP(A58,'データシート（高１男子）'!$A$10:$AR$165,43,FALSE)</f>
        <v>#N/A</v>
      </c>
      <c r="K59" s="119" t="e">
        <f>VLOOKUP(A58,'データシート（高１男子）'!$A$10:$AZ$165,47,FALSE)</f>
        <v>#N/A</v>
      </c>
    </row>
    <row r="60" spans="1:11" ht="23.25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ht="23.25" customHeight="1" thickBot="1"/>
    <row r="62" spans="1:11" ht="23.25" thickBot="1">
      <c r="A62" s="94" t="s">
        <v>37</v>
      </c>
      <c r="B62" s="101" t="s">
        <v>68</v>
      </c>
      <c r="C62" s="104" t="s">
        <v>73</v>
      </c>
      <c r="D62" s="95" t="s">
        <v>31</v>
      </c>
      <c r="E62" s="96" t="s">
        <v>33</v>
      </c>
      <c r="F62" s="95" t="s">
        <v>32</v>
      </c>
      <c r="G62" s="96" t="s">
        <v>98</v>
      </c>
      <c r="H62" s="95" t="s">
        <v>35</v>
      </c>
      <c r="I62" s="96" t="s">
        <v>34</v>
      </c>
      <c r="J62" s="95" t="s">
        <v>99</v>
      </c>
      <c r="K62" s="96" t="s">
        <v>100</v>
      </c>
    </row>
    <row r="63" spans="1:11" ht="20.25" customHeight="1">
      <c r="A63" s="388">
        <f>A58+1</f>
        <v>12</v>
      </c>
      <c r="B63" s="390" t="e">
        <f>VLOOKUP(A63,'データシート（高１男子）'!$A$10:$AR$165,2,FALSE)</f>
        <v>#N/A</v>
      </c>
      <c r="C63" s="105" t="s">
        <v>39</v>
      </c>
      <c r="D63" s="102" t="e">
        <f>VLOOKUP(A63,'データシート（高１男子）'!$A$10:$AR$165,10,FALSE)</f>
        <v>#N/A</v>
      </c>
      <c r="E63" s="98" t="e">
        <f>VLOOKUP(A63,'データシート（高１男子）'!$A$10:$AR$165,14,FALSE)</f>
        <v>#N/A</v>
      </c>
      <c r="F63" s="98" t="e">
        <f>VLOOKUP(A63,'データシート（高１男子）'!$A$10:$AR$165,18,FALSE)</f>
        <v>#N/A</v>
      </c>
      <c r="G63" s="98" t="e">
        <f>VLOOKUP(A63,'データシート（高１男子）'!$A$10:$AR$165,22,FALSE)</f>
        <v>#N/A</v>
      </c>
      <c r="H63" s="98" t="e">
        <f>VLOOKUP(A63,'データシート（高１男子）'!$A$10:$AR$165,32,FALSE)</f>
        <v>#N/A</v>
      </c>
      <c r="I63" s="98" t="e">
        <f>VLOOKUP(A63,'データシート（高１男子）'!$A$10:$AR$165,36,FALSE)</f>
        <v>#N/A</v>
      </c>
      <c r="J63" s="98" t="e">
        <f>VLOOKUP(A63,'データシート（高１男子）'!$A$10:$AR$165,40,FALSE)</f>
        <v>#N/A</v>
      </c>
      <c r="K63" s="98" t="e">
        <f>VLOOKUP(A63,'データシート（高１男子）'!$A$10:$AZ$165,44,FALSE)</f>
        <v>#N/A</v>
      </c>
    </row>
    <row r="64" spans="1:11" ht="20.25" customHeight="1" thickBot="1">
      <c r="A64" s="389"/>
      <c r="B64" s="391"/>
      <c r="C64" s="106" t="s">
        <v>25</v>
      </c>
      <c r="D64" s="118" t="e">
        <f>VLOOKUP(A63,'データシート（高１男子）'!$A$10:$AR$165,13,FALSE)</f>
        <v>#N/A</v>
      </c>
      <c r="E64" s="119" t="e">
        <f>VLOOKUP(A63,'データシート（高１男子）'!$A$10:$AR$165,17,FALSE)</f>
        <v>#N/A</v>
      </c>
      <c r="F64" s="119" t="e">
        <f>VLOOKUP(A63,'データシート（高１男子）'!$A$10:$AR$165,21,FALSE)</f>
        <v>#N/A</v>
      </c>
      <c r="G64" s="119" t="e">
        <f>VLOOKUP(A63,'データシート（高１男子）'!$A$10:$AR$165,25,FALSE)</f>
        <v>#N/A</v>
      </c>
      <c r="H64" s="119" t="e">
        <f>VLOOKUP(A63,'データシート（高１男子）'!$A$10:$AR$165,35,FALSE)</f>
        <v>#N/A</v>
      </c>
      <c r="I64" s="119" t="e">
        <f>VLOOKUP(A63,'データシート（高１男子）'!$A$10:$AR$165,39,FALSE)</f>
        <v>#N/A</v>
      </c>
      <c r="J64" s="119" t="e">
        <f>VLOOKUP(A63,'データシート（高１男子）'!$A$10:$AR$165,43,FALSE)</f>
        <v>#N/A</v>
      </c>
      <c r="K64" s="119" t="e">
        <f>VLOOKUP(A63,'データシート（高１男子）'!$A$10:$AZ$165,47,FALSE)</f>
        <v>#N/A</v>
      </c>
    </row>
    <row r="65" spans="1:11" ht="23.25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23.25" customHeight="1" thickBot="1"/>
    <row r="67" spans="1:11" ht="23.25" thickBot="1">
      <c r="A67" s="94" t="s">
        <v>37</v>
      </c>
      <c r="B67" s="101" t="s">
        <v>68</v>
      </c>
      <c r="C67" s="104" t="s">
        <v>73</v>
      </c>
      <c r="D67" s="95" t="s">
        <v>31</v>
      </c>
      <c r="E67" s="96" t="s">
        <v>33</v>
      </c>
      <c r="F67" s="95" t="s">
        <v>32</v>
      </c>
      <c r="G67" s="96" t="s">
        <v>98</v>
      </c>
      <c r="H67" s="95" t="s">
        <v>35</v>
      </c>
      <c r="I67" s="96" t="s">
        <v>34</v>
      </c>
      <c r="J67" s="95" t="s">
        <v>99</v>
      </c>
      <c r="K67" s="96" t="s">
        <v>100</v>
      </c>
    </row>
    <row r="68" spans="1:11" ht="20.25" customHeight="1">
      <c r="A68" s="388">
        <f>A63+1</f>
        <v>13</v>
      </c>
      <c r="B68" s="390" t="e">
        <f>VLOOKUP(A68,'データシート（高１男子）'!$A$10:$AR$165,2,FALSE)</f>
        <v>#N/A</v>
      </c>
      <c r="C68" s="105" t="s">
        <v>39</v>
      </c>
      <c r="D68" s="102" t="e">
        <f>VLOOKUP(A68,'データシート（高１男子）'!$A$10:$AR$165,10,FALSE)</f>
        <v>#N/A</v>
      </c>
      <c r="E68" s="98" t="e">
        <f>VLOOKUP(A68,'データシート（高１男子）'!$A$10:$AR$165,14,FALSE)</f>
        <v>#N/A</v>
      </c>
      <c r="F68" s="98" t="e">
        <f>VLOOKUP(A68,'データシート（高１男子）'!$A$10:$AR$165,18,FALSE)</f>
        <v>#N/A</v>
      </c>
      <c r="G68" s="98" t="e">
        <f>VLOOKUP(A68,'データシート（高１男子）'!$A$10:$AR$165,22,FALSE)</f>
        <v>#N/A</v>
      </c>
      <c r="H68" s="98" t="e">
        <f>VLOOKUP(A68,'データシート（高１男子）'!$A$10:$AR$165,32,FALSE)</f>
        <v>#N/A</v>
      </c>
      <c r="I68" s="98" t="e">
        <f>VLOOKUP(A68,'データシート（高１男子）'!$A$10:$AR$165,36,FALSE)</f>
        <v>#N/A</v>
      </c>
      <c r="J68" s="98" t="e">
        <f>VLOOKUP(A68,'データシート（高１男子）'!$A$10:$AR$165,40,FALSE)</f>
        <v>#N/A</v>
      </c>
      <c r="K68" s="98" t="e">
        <f>VLOOKUP(A68,'データシート（高１男子）'!$A$10:$AZ$165,44,FALSE)</f>
        <v>#N/A</v>
      </c>
    </row>
    <row r="69" spans="1:11" ht="20.25" customHeight="1" thickBot="1">
      <c r="A69" s="389"/>
      <c r="B69" s="391"/>
      <c r="C69" s="106" t="s">
        <v>25</v>
      </c>
      <c r="D69" s="118" t="e">
        <f>VLOOKUP(A68,'データシート（高１男子）'!$A$10:$AR$165,13,FALSE)</f>
        <v>#N/A</v>
      </c>
      <c r="E69" s="119" t="e">
        <f>VLOOKUP(A68,'データシート（高１男子）'!$A$10:$AR$165,17,FALSE)</f>
        <v>#N/A</v>
      </c>
      <c r="F69" s="119" t="e">
        <f>VLOOKUP(A68,'データシート（高１男子）'!$A$10:$AR$165,21,FALSE)</f>
        <v>#N/A</v>
      </c>
      <c r="G69" s="119" t="e">
        <f>VLOOKUP(A68,'データシート（高１男子）'!$A$10:$AR$165,25,FALSE)</f>
        <v>#N/A</v>
      </c>
      <c r="H69" s="119" t="e">
        <f>VLOOKUP(A68,'データシート（高１男子）'!$A$10:$AR$165,35,FALSE)</f>
        <v>#N/A</v>
      </c>
      <c r="I69" s="119" t="e">
        <f>VLOOKUP(A68,'データシート（高１男子）'!$A$10:$AR$165,39,FALSE)</f>
        <v>#N/A</v>
      </c>
      <c r="J69" s="119" t="e">
        <f>VLOOKUP(A68,'データシート（高１男子）'!$A$10:$AR$165,43,FALSE)</f>
        <v>#N/A</v>
      </c>
      <c r="K69" s="119" t="e">
        <f>VLOOKUP(A68,'データシート（高１男子）'!$A$10:$AZ$165,47,FALSE)</f>
        <v>#N/A</v>
      </c>
    </row>
    <row r="70" spans="1:11" ht="23.25" customHeight="1">
      <c r="A70" s="99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1:11" ht="23.25" customHeight="1" thickBot="1"/>
    <row r="72" spans="1:11" ht="23.25" thickBot="1">
      <c r="A72" s="94" t="s">
        <v>37</v>
      </c>
      <c r="B72" s="101" t="s">
        <v>68</v>
      </c>
      <c r="C72" s="104" t="s">
        <v>73</v>
      </c>
      <c r="D72" s="95" t="s">
        <v>31</v>
      </c>
      <c r="E72" s="96" t="s">
        <v>33</v>
      </c>
      <c r="F72" s="95" t="s">
        <v>32</v>
      </c>
      <c r="G72" s="96" t="s">
        <v>98</v>
      </c>
      <c r="H72" s="95" t="s">
        <v>35</v>
      </c>
      <c r="I72" s="96" t="s">
        <v>34</v>
      </c>
      <c r="J72" s="95" t="s">
        <v>99</v>
      </c>
      <c r="K72" s="96" t="s">
        <v>100</v>
      </c>
    </row>
    <row r="73" spans="1:11" ht="20.25" customHeight="1">
      <c r="A73" s="388">
        <f>A68+1</f>
        <v>14</v>
      </c>
      <c r="B73" s="390" t="e">
        <f>VLOOKUP(A73,'データシート（高１男子）'!$A$10:$AR$165,2,FALSE)</f>
        <v>#N/A</v>
      </c>
      <c r="C73" s="105" t="s">
        <v>39</v>
      </c>
      <c r="D73" s="102" t="e">
        <f>VLOOKUP(A73,'データシート（高１男子）'!$A$10:$AR$165,10,FALSE)</f>
        <v>#N/A</v>
      </c>
      <c r="E73" s="98" t="e">
        <f>VLOOKUP(A73,'データシート（高１男子）'!$A$10:$AR$165,14,FALSE)</f>
        <v>#N/A</v>
      </c>
      <c r="F73" s="98" t="e">
        <f>VLOOKUP(A73,'データシート（高１男子）'!$A$10:$AR$165,18,FALSE)</f>
        <v>#N/A</v>
      </c>
      <c r="G73" s="98" t="e">
        <f>VLOOKUP(A73,'データシート（高１男子）'!$A$10:$AR$165,22,FALSE)</f>
        <v>#N/A</v>
      </c>
      <c r="H73" s="98" t="e">
        <f>VLOOKUP(A73,'データシート（高１男子）'!$A$10:$AR$165,32,FALSE)</f>
        <v>#N/A</v>
      </c>
      <c r="I73" s="98" t="e">
        <f>VLOOKUP(A73,'データシート（高１男子）'!$A$10:$AR$165,36,FALSE)</f>
        <v>#N/A</v>
      </c>
      <c r="J73" s="98" t="e">
        <f>VLOOKUP(A73,'データシート（高１男子）'!$A$10:$AR$165,40,FALSE)</f>
        <v>#N/A</v>
      </c>
      <c r="K73" s="98" t="e">
        <f>VLOOKUP(A73,'データシート（高１男子）'!$A$10:$AZ$165,44,FALSE)</f>
        <v>#N/A</v>
      </c>
    </row>
    <row r="74" spans="1:11" ht="20.25" customHeight="1" thickBot="1">
      <c r="A74" s="389"/>
      <c r="B74" s="391"/>
      <c r="C74" s="106" t="s">
        <v>25</v>
      </c>
      <c r="D74" s="118" t="e">
        <f>VLOOKUP(A73,'データシート（高１男子）'!$A$10:$AR$165,13,FALSE)</f>
        <v>#N/A</v>
      </c>
      <c r="E74" s="119" t="e">
        <f>VLOOKUP(A73,'データシート（高１男子）'!$A$10:$AR$165,17,FALSE)</f>
        <v>#N/A</v>
      </c>
      <c r="F74" s="119" t="e">
        <f>VLOOKUP(A73,'データシート（高１男子）'!$A$10:$AR$165,21,FALSE)</f>
        <v>#N/A</v>
      </c>
      <c r="G74" s="119" t="e">
        <f>VLOOKUP(A73,'データシート（高１男子）'!$A$10:$AR$165,25,FALSE)</f>
        <v>#N/A</v>
      </c>
      <c r="H74" s="119" t="e">
        <f>VLOOKUP(A73,'データシート（高１男子）'!$A$10:$AR$165,35,FALSE)</f>
        <v>#N/A</v>
      </c>
      <c r="I74" s="119" t="e">
        <f>VLOOKUP(A73,'データシート（高１男子）'!$A$10:$AR$165,39,FALSE)</f>
        <v>#N/A</v>
      </c>
      <c r="J74" s="119" t="e">
        <f>VLOOKUP(A73,'データシート（高１男子）'!$A$10:$AR$165,43,FALSE)</f>
        <v>#N/A</v>
      </c>
      <c r="K74" s="119" t="e">
        <f>VLOOKUP(A73,'データシート（高１男子）'!$A$10:$AZ$165,47,FALSE)</f>
        <v>#N/A</v>
      </c>
    </row>
    <row r="75" spans="1:11" ht="23.25" customHeight="1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1:11" ht="23.25" customHeight="1" thickBot="1"/>
    <row r="77" spans="1:11" ht="23.25" thickBot="1">
      <c r="A77" s="94" t="s">
        <v>37</v>
      </c>
      <c r="B77" s="101" t="s">
        <v>68</v>
      </c>
      <c r="C77" s="104" t="s">
        <v>73</v>
      </c>
      <c r="D77" s="95" t="s">
        <v>31</v>
      </c>
      <c r="E77" s="96" t="s">
        <v>33</v>
      </c>
      <c r="F77" s="95" t="s">
        <v>32</v>
      </c>
      <c r="G77" s="96" t="s">
        <v>98</v>
      </c>
      <c r="H77" s="95" t="s">
        <v>35</v>
      </c>
      <c r="I77" s="96" t="s">
        <v>34</v>
      </c>
      <c r="J77" s="95" t="s">
        <v>99</v>
      </c>
      <c r="K77" s="96" t="s">
        <v>100</v>
      </c>
    </row>
    <row r="78" spans="1:11" ht="20.25" customHeight="1">
      <c r="A78" s="388">
        <f>A73+1</f>
        <v>15</v>
      </c>
      <c r="B78" s="390" t="e">
        <f>VLOOKUP(A78,'データシート（高１男子）'!$A$10:$AR$165,2,FALSE)</f>
        <v>#N/A</v>
      </c>
      <c r="C78" s="105" t="s">
        <v>39</v>
      </c>
      <c r="D78" s="102" t="e">
        <f>VLOOKUP(A78,'データシート（高１男子）'!$A$10:$AR$165,10,FALSE)</f>
        <v>#N/A</v>
      </c>
      <c r="E78" s="98" t="e">
        <f>VLOOKUP(A78,'データシート（高１男子）'!$A$10:$AR$165,14,FALSE)</f>
        <v>#N/A</v>
      </c>
      <c r="F78" s="98" t="e">
        <f>VLOOKUP(A78,'データシート（高１男子）'!$A$10:$AR$165,18,FALSE)</f>
        <v>#N/A</v>
      </c>
      <c r="G78" s="98" t="e">
        <f>VLOOKUP(A78,'データシート（高１男子）'!$A$10:$AR$165,22,FALSE)</f>
        <v>#N/A</v>
      </c>
      <c r="H78" s="98" t="e">
        <f>VLOOKUP(A78,'データシート（高１男子）'!$A$10:$AR$165,32,FALSE)</f>
        <v>#N/A</v>
      </c>
      <c r="I78" s="98" t="e">
        <f>VLOOKUP(A78,'データシート（高１男子）'!$A$10:$AR$165,36,FALSE)</f>
        <v>#N/A</v>
      </c>
      <c r="J78" s="98" t="e">
        <f>VLOOKUP(A78,'データシート（高１男子）'!$A$10:$AR$165,40,FALSE)</f>
        <v>#N/A</v>
      </c>
      <c r="K78" s="98" t="e">
        <f>VLOOKUP(A78,'データシート（高１男子）'!$A$10:$AZ$165,44,FALSE)</f>
        <v>#N/A</v>
      </c>
    </row>
    <row r="79" spans="1:11" ht="20.25" customHeight="1" thickBot="1">
      <c r="A79" s="389"/>
      <c r="B79" s="391"/>
      <c r="C79" s="106" t="s">
        <v>25</v>
      </c>
      <c r="D79" s="118" t="e">
        <f>VLOOKUP(A78,'データシート（高１男子）'!$A$10:$AR$165,13,FALSE)</f>
        <v>#N/A</v>
      </c>
      <c r="E79" s="119" t="e">
        <f>VLOOKUP(A78,'データシート（高１男子）'!$A$10:$AR$165,17,FALSE)</f>
        <v>#N/A</v>
      </c>
      <c r="F79" s="119" t="e">
        <f>VLOOKUP(A78,'データシート（高１男子）'!$A$10:$AR$165,21,FALSE)</f>
        <v>#N/A</v>
      </c>
      <c r="G79" s="119" t="e">
        <f>VLOOKUP(A78,'データシート（高１男子）'!$A$10:$AR$165,25,FALSE)</f>
        <v>#N/A</v>
      </c>
      <c r="H79" s="119" t="e">
        <f>VLOOKUP(A78,'データシート（高１男子）'!$A$10:$AR$165,35,FALSE)</f>
        <v>#N/A</v>
      </c>
      <c r="I79" s="119" t="e">
        <f>VLOOKUP(A78,'データシート（高１男子）'!$A$10:$AR$165,39,FALSE)</f>
        <v>#N/A</v>
      </c>
      <c r="J79" s="119" t="e">
        <f>VLOOKUP(A78,'データシート（高１男子）'!$A$10:$AR$165,43,FALSE)</f>
        <v>#N/A</v>
      </c>
      <c r="K79" s="119" t="e">
        <f>VLOOKUP(A78,'データシート（高１男子）'!$A$10:$AZ$165,47,FALSE)</f>
        <v>#N/A</v>
      </c>
    </row>
    <row r="80" spans="1:11" ht="23.25" customHeight="1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ht="23.25" customHeight="1" thickBot="1"/>
    <row r="82" spans="1:11" ht="23.25" thickBot="1">
      <c r="A82" s="94" t="s">
        <v>37</v>
      </c>
      <c r="B82" s="101" t="s">
        <v>68</v>
      </c>
      <c r="C82" s="104" t="s">
        <v>73</v>
      </c>
      <c r="D82" s="95" t="s">
        <v>31</v>
      </c>
      <c r="E82" s="96" t="s">
        <v>33</v>
      </c>
      <c r="F82" s="95" t="s">
        <v>32</v>
      </c>
      <c r="G82" s="96" t="s">
        <v>98</v>
      </c>
      <c r="H82" s="95" t="s">
        <v>35</v>
      </c>
      <c r="I82" s="96" t="s">
        <v>34</v>
      </c>
      <c r="J82" s="95" t="s">
        <v>99</v>
      </c>
      <c r="K82" s="96" t="s">
        <v>100</v>
      </c>
    </row>
    <row r="83" spans="1:11" ht="20.25" customHeight="1">
      <c r="A83" s="388">
        <f>A78+1</f>
        <v>16</v>
      </c>
      <c r="B83" s="390" t="e">
        <f>VLOOKUP(A83,'データシート（高１男子）'!$A$10:$AR$165,2,FALSE)</f>
        <v>#N/A</v>
      </c>
      <c r="C83" s="105" t="s">
        <v>39</v>
      </c>
      <c r="D83" s="102" t="e">
        <f>VLOOKUP(A83,'データシート（高１男子）'!$A$10:$AR$165,10,FALSE)</f>
        <v>#N/A</v>
      </c>
      <c r="E83" s="98" t="e">
        <f>VLOOKUP(A83,'データシート（高１男子）'!$A$10:$AR$165,14,FALSE)</f>
        <v>#N/A</v>
      </c>
      <c r="F83" s="98" t="e">
        <f>VLOOKUP(A83,'データシート（高１男子）'!$A$10:$AR$165,18,FALSE)</f>
        <v>#N/A</v>
      </c>
      <c r="G83" s="98" t="e">
        <f>VLOOKUP(A83,'データシート（高１男子）'!$A$10:$AR$165,22,FALSE)</f>
        <v>#N/A</v>
      </c>
      <c r="H83" s="98" t="e">
        <f>VLOOKUP(A83,'データシート（高１男子）'!$A$10:$AR$165,32,FALSE)</f>
        <v>#N/A</v>
      </c>
      <c r="I83" s="98" t="e">
        <f>VLOOKUP(A83,'データシート（高１男子）'!$A$10:$AR$165,36,FALSE)</f>
        <v>#N/A</v>
      </c>
      <c r="J83" s="98" t="e">
        <f>VLOOKUP(A83,'データシート（高１男子）'!$A$10:$AR$165,40,FALSE)</f>
        <v>#N/A</v>
      </c>
      <c r="K83" s="98" t="e">
        <f>VLOOKUP(A83,'データシート（高１男子）'!$A$10:$AZ$165,44,FALSE)</f>
        <v>#N/A</v>
      </c>
    </row>
    <row r="84" spans="1:11" ht="20.25" customHeight="1" thickBot="1">
      <c r="A84" s="389"/>
      <c r="B84" s="391"/>
      <c r="C84" s="106" t="s">
        <v>25</v>
      </c>
      <c r="D84" s="118" t="e">
        <f>VLOOKUP(A83,'データシート（高１男子）'!$A$10:$AR$165,13,FALSE)</f>
        <v>#N/A</v>
      </c>
      <c r="E84" s="119" t="e">
        <f>VLOOKUP(A83,'データシート（高１男子）'!$A$10:$AR$165,17,FALSE)</f>
        <v>#N/A</v>
      </c>
      <c r="F84" s="119" t="e">
        <f>VLOOKUP(A83,'データシート（高１男子）'!$A$10:$AR$165,21,FALSE)</f>
        <v>#N/A</v>
      </c>
      <c r="G84" s="119" t="e">
        <f>VLOOKUP(A83,'データシート（高１男子）'!$A$10:$AR$165,25,FALSE)</f>
        <v>#N/A</v>
      </c>
      <c r="H84" s="119" t="e">
        <f>VLOOKUP(A83,'データシート（高１男子）'!$A$10:$AR$165,35,FALSE)</f>
        <v>#N/A</v>
      </c>
      <c r="I84" s="119" t="e">
        <f>VLOOKUP(A83,'データシート（高１男子）'!$A$10:$AR$165,39,FALSE)</f>
        <v>#N/A</v>
      </c>
      <c r="J84" s="119" t="e">
        <f>VLOOKUP(A83,'データシート（高１男子）'!$A$10:$AR$165,43,FALSE)</f>
        <v>#N/A</v>
      </c>
      <c r="K84" s="119" t="e">
        <f>VLOOKUP(A83,'データシート（高１男子）'!$A$10:$AZ$165,47,FALSE)</f>
        <v>#N/A</v>
      </c>
    </row>
    <row r="85" spans="1:11" ht="23.25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3.25" customHeight="1" thickBot="1"/>
    <row r="87" spans="1:11" ht="23.25" thickBot="1">
      <c r="A87" s="94" t="s">
        <v>37</v>
      </c>
      <c r="B87" s="101" t="s">
        <v>68</v>
      </c>
      <c r="C87" s="104" t="s">
        <v>73</v>
      </c>
      <c r="D87" s="95" t="s">
        <v>31</v>
      </c>
      <c r="E87" s="96" t="s">
        <v>33</v>
      </c>
      <c r="F87" s="95" t="s">
        <v>32</v>
      </c>
      <c r="G87" s="96" t="s">
        <v>98</v>
      </c>
      <c r="H87" s="95" t="s">
        <v>35</v>
      </c>
      <c r="I87" s="96" t="s">
        <v>34</v>
      </c>
      <c r="J87" s="95" t="s">
        <v>99</v>
      </c>
      <c r="K87" s="96" t="s">
        <v>100</v>
      </c>
    </row>
    <row r="88" spans="1:11" ht="20.25" customHeight="1">
      <c r="A88" s="388">
        <f>A83+1</f>
        <v>17</v>
      </c>
      <c r="B88" s="390" t="e">
        <f>VLOOKUP(A88,'データシート（高１男子）'!$A$10:$AR$165,2,FALSE)</f>
        <v>#N/A</v>
      </c>
      <c r="C88" s="105" t="s">
        <v>39</v>
      </c>
      <c r="D88" s="102" t="e">
        <f>VLOOKUP(A88,'データシート（高１男子）'!$A$10:$AR$165,10,FALSE)</f>
        <v>#N/A</v>
      </c>
      <c r="E88" s="98" t="e">
        <f>VLOOKUP(A88,'データシート（高１男子）'!$A$10:$AR$165,14,FALSE)</f>
        <v>#N/A</v>
      </c>
      <c r="F88" s="98" t="e">
        <f>VLOOKUP(A88,'データシート（高１男子）'!$A$10:$AR$165,18,FALSE)</f>
        <v>#N/A</v>
      </c>
      <c r="G88" s="98" t="e">
        <f>VLOOKUP(A88,'データシート（高１男子）'!$A$10:$AR$165,22,FALSE)</f>
        <v>#N/A</v>
      </c>
      <c r="H88" s="98" t="e">
        <f>VLOOKUP(A88,'データシート（高１男子）'!$A$10:$AR$165,32,FALSE)</f>
        <v>#N/A</v>
      </c>
      <c r="I88" s="98" t="e">
        <f>VLOOKUP(A88,'データシート（高１男子）'!$A$10:$AR$165,36,FALSE)</f>
        <v>#N/A</v>
      </c>
      <c r="J88" s="98" t="e">
        <f>VLOOKUP(A88,'データシート（高１男子）'!$A$10:$AR$165,40,FALSE)</f>
        <v>#N/A</v>
      </c>
      <c r="K88" s="98" t="e">
        <f>VLOOKUP(A88,'データシート（高１男子）'!$A$10:$AZ$165,44,FALSE)</f>
        <v>#N/A</v>
      </c>
    </row>
    <row r="89" spans="1:11" ht="20.25" customHeight="1" thickBot="1">
      <c r="A89" s="389"/>
      <c r="B89" s="391"/>
      <c r="C89" s="106" t="s">
        <v>25</v>
      </c>
      <c r="D89" s="118" t="e">
        <f>VLOOKUP(A88,'データシート（高１男子）'!$A$10:$AR$165,13,FALSE)</f>
        <v>#N/A</v>
      </c>
      <c r="E89" s="119" t="e">
        <f>VLOOKUP(A88,'データシート（高１男子）'!$A$10:$AR$165,17,FALSE)</f>
        <v>#N/A</v>
      </c>
      <c r="F89" s="119" t="e">
        <f>VLOOKUP(A88,'データシート（高１男子）'!$A$10:$AR$165,21,FALSE)</f>
        <v>#N/A</v>
      </c>
      <c r="G89" s="119" t="e">
        <f>VLOOKUP(A88,'データシート（高１男子）'!$A$10:$AR$165,25,FALSE)</f>
        <v>#N/A</v>
      </c>
      <c r="H89" s="119" t="e">
        <f>VLOOKUP(A88,'データシート（高１男子）'!$A$10:$AR$165,35,FALSE)</f>
        <v>#N/A</v>
      </c>
      <c r="I89" s="119" t="e">
        <f>VLOOKUP(A88,'データシート（高１男子）'!$A$10:$AR$165,39,FALSE)</f>
        <v>#N/A</v>
      </c>
      <c r="J89" s="119" t="e">
        <f>VLOOKUP(A88,'データシート（高１男子）'!$A$10:$AR$165,43,FALSE)</f>
        <v>#N/A</v>
      </c>
      <c r="K89" s="119" t="e">
        <f>VLOOKUP(A88,'データシート（高１男子）'!$A$10:$AZ$165,47,FALSE)</f>
        <v>#N/A</v>
      </c>
    </row>
    <row r="90" spans="1:11" ht="23.25" customHeight="1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1:11" ht="23.25" customHeight="1" thickBot="1"/>
    <row r="92" spans="1:11" ht="23.25" thickBot="1">
      <c r="A92" s="94" t="s">
        <v>37</v>
      </c>
      <c r="B92" s="101" t="s">
        <v>68</v>
      </c>
      <c r="C92" s="104" t="s">
        <v>73</v>
      </c>
      <c r="D92" s="95" t="s">
        <v>31</v>
      </c>
      <c r="E92" s="96" t="s">
        <v>33</v>
      </c>
      <c r="F92" s="95" t="s">
        <v>32</v>
      </c>
      <c r="G92" s="96" t="s">
        <v>98</v>
      </c>
      <c r="H92" s="95" t="s">
        <v>35</v>
      </c>
      <c r="I92" s="96" t="s">
        <v>34</v>
      </c>
      <c r="J92" s="95" t="s">
        <v>99</v>
      </c>
      <c r="K92" s="96" t="s">
        <v>100</v>
      </c>
    </row>
    <row r="93" spans="1:11" ht="20.25" customHeight="1">
      <c r="A93" s="388">
        <f>A88+1</f>
        <v>18</v>
      </c>
      <c r="B93" s="390" t="e">
        <f>VLOOKUP(A93,'データシート（高１男子）'!$A$10:$AR$165,2,FALSE)</f>
        <v>#N/A</v>
      </c>
      <c r="C93" s="105" t="s">
        <v>39</v>
      </c>
      <c r="D93" s="102" t="e">
        <f>VLOOKUP(A93,'データシート（高１男子）'!$A$10:$AR$165,10,FALSE)</f>
        <v>#N/A</v>
      </c>
      <c r="E93" s="98" t="e">
        <f>VLOOKUP(A93,'データシート（高１男子）'!$A$10:$AR$165,14,FALSE)</f>
        <v>#N/A</v>
      </c>
      <c r="F93" s="98" t="e">
        <f>VLOOKUP(A93,'データシート（高１男子）'!$A$10:$AR$165,18,FALSE)</f>
        <v>#N/A</v>
      </c>
      <c r="G93" s="98" t="e">
        <f>VLOOKUP(A93,'データシート（高１男子）'!$A$10:$AR$165,22,FALSE)</f>
        <v>#N/A</v>
      </c>
      <c r="H93" s="98" t="e">
        <f>VLOOKUP(A93,'データシート（高１男子）'!$A$10:$AR$165,32,FALSE)</f>
        <v>#N/A</v>
      </c>
      <c r="I93" s="98" t="e">
        <f>VLOOKUP(A93,'データシート（高１男子）'!$A$10:$AR$165,36,FALSE)</f>
        <v>#N/A</v>
      </c>
      <c r="J93" s="98" t="e">
        <f>VLOOKUP(A93,'データシート（高１男子）'!$A$10:$AR$165,40,FALSE)</f>
        <v>#N/A</v>
      </c>
      <c r="K93" s="98" t="e">
        <f>VLOOKUP(A93,'データシート（高１男子）'!$A$10:$AZ$165,44,FALSE)</f>
        <v>#N/A</v>
      </c>
    </row>
    <row r="94" spans="1:11" ht="20.25" customHeight="1" thickBot="1">
      <c r="A94" s="389"/>
      <c r="B94" s="391"/>
      <c r="C94" s="106" t="s">
        <v>25</v>
      </c>
      <c r="D94" s="118" t="e">
        <f>VLOOKUP(A93,'データシート（高１男子）'!$A$10:$AR$165,13,FALSE)</f>
        <v>#N/A</v>
      </c>
      <c r="E94" s="119" t="e">
        <f>VLOOKUP(A93,'データシート（高１男子）'!$A$10:$AR$165,17,FALSE)</f>
        <v>#N/A</v>
      </c>
      <c r="F94" s="119" t="e">
        <f>VLOOKUP(A93,'データシート（高１男子）'!$A$10:$AR$165,21,FALSE)</f>
        <v>#N/A</v>
      </c>
      <c r="G94" s="119" t="e">
        <f>VLOOKUP(A93,'データシート（高１男子）'!$A$10:$AR$165,25,FALSE)</f>
        <v>#N/A</v>
      </c>
      <c r="H94" s="119" t="e">
        <f>VLOOKUP(A93,'データシート（高１男子）'!$A$10:$AR$165,35,FALSE)</f>
        <v>#N/A</v>
      </c>
      <c r="I94" s="119" t="e">
        <f>VLOOKUP(A93,'データシート（高１男子）'!$A$10:$AR$165,39,FALSE)</f>
        <v>#N/A</v>
      </c>
      <c r="J94" s="119" t="e">
        <f>VLOOKUP(A93,'データシート（高１男子）'!$A$10:$AR$165,43,FALSE)</f>
        <v>#N/A</v>
      </c>
      <c r="K94" s="119" t="e">
        <f>VLOOKUP(A93,'データシート（高１男子）'!$A$10:$AZ$165,47,FALSE)</f>
        <v>#N/A</v>
      </c>
    </row>
    <row r="95" spans="1:11" ht="23.25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ht="23.25" customHeight="1" thickBot="1"/>
    <row r="97" spans="1:11" ht="23.25" thickBot="1">
      <c r="A97" s="94" t="s">
        <v>37</v>
      </c>
      <c r="B97" s="101" t="s">
        <v>68</v>
      </c>
      <c r="C97" s="104" t="s">
        <v>73</v>
      </c>
      <c r="D97" s="95" t="s">
        <v>31</v>
      </c>
      <c r="E97" s="96" t="s">
        <v>33</v>
      </c>
      <c r="F97" s="95" t="s">
        <v>32</v>
      </c>
      <c r="G97" s="96" t="s">
        <v>98</v>
      </c>
      <c r="H97" s="95" t="s">
        <v>35</v>
      </c>
      <c r="I97" s="96" t="s">
        <v>34</v>
      </c>
      <c r="J97" s="95" t="s">
        <v>99</v>
      </c>
      <c r="K97" s="96" t="s">
        <v>100</v>
      </c>
    </row>
    <row r="98" spans="1:11" ht="20.25" customHeight="1">
      <c r="A98" s="388">
        <f>A93+1</f>
        <v>19</v>
      </c>
      <c r="B98" s="390" t="e">
        <f>VLOOKUP(A98,'データシート（高１男子）'!$A$10:$AR$165,2,FALSE)</f>
        <v>#N/A</v>
      </c>
      <c r="C98" s="105" t="s">
        <v>39</v>
      </c>
      <c r="D98" s="102" t="e">
        <f>VLOOKUP(A98,'データシート（高１男子）'!$A$10:$AR$165,10,FALSE)</f>
        <v>#N/A</v>
      </c>
      <c r="E98" s="98" t="e">
        <f>VLOOKUP(A98,'データシート（高１男子）'!$A$10:$AR$165,14,FALSE)</f>
        <v>#N/A</v>
      </c>
      <c r="F98" s="98" t="e">
        <f>VLOOKUP(A98,'データシート（高１男子）'!$A$10:$AR$165,18,FALSE)</f>
        <v>#N/A</v>
      </c>
      <c r="G98" s="98" t="e">
        <f>VLOOKUP(A98,'データシート（高１男子）'!$A$10:$AR$165,22,FALSE)</f>
        <v>#N/A</v>
      </c>
      <c r="H98" s="98" t="e">
        <f>VLOOKUP(A98,'データシート（高１男子）'!$A$10:$AR$165,32,FALSE)</f>
        <v>#N/A</v>
      </c>
      <c r="I98" s="98" t="e">
        <f>VLOOKUP(A98,'データシート（高１男子）'!$A$10:$AR$165,36,FALSE)</f>
        <v>#N/A</v>
      </c>
      <c r="J98" s="98" t="e">
        <f>VLOOKUP(A98,'データシート（高１男子）'!$A$10:$AR$165,40,FALSE)</f>
        <v>#N/A</v>
      </c>
      <c r="K98" s="98" t="e">
        <f>VLOOKUP(A98,'データシート（高１男子）'!$A$10:$AZ$165,44,FALSE)</f>
        <v>#N/A</v>
      </c>
    </row>
    <row r="99" spans="1:11" ht="20.25" customHeight="1" thickBot="1">
      <c r="A99" s="389"/>
      <c r="B99" s="391"/>
      <c r="C99" s="106" t="s">
        <v>25</v>
      </c>
      <c r="D99" s="118" t="e">
        <f>VLOOKUP(A98,'データシート（高１男子）'!$A$10:$AR$165,13,FALSE)</f>
        <v>#N/A</v>
      </c>
      <c r="E99" s="119" t="e">
        <f>VLOOKUP(A98,'データシート（高１男子）'!$A$10:$AR$165,17,FALSE)</f>
        <v>#N/A</v>
      </c>
      <c r="F99" s="119" t="e">
        <f>VLOOKUP(A98,'データシート（高１男子）'!$A$10:$AR$165,21,FALSE)</f>
        <v>#N/A</v>
      </c>
      <c r="G99" s="119" t="e">
        <f>VLOOKUP(A98,'データシート（高１男子）'!$A$10:$AR$165,25,FALSE)</f>
        <v>#N/A</v>
      </c>
      <c r="H99" s="119" t="e">
        <f>VLOOKUP(A98,'データシート（高１男子）'!$A$10:$AR$165,35,FALSE)</f>
        <v>#N/A</v>
      </c>
      <c r="I99" s="119" t="e">
        <f>VLOOKUP(A98,'データシート（高１男子）'!$A$10:$AR$165,39,FALSE)</f>
        <v>#N/A</v>
      </c>
      <c r="J99" s="119" t="e">
        <f>VLOOKUP(A98,'データシート（高１男子）'!$A$10:$AR$165,43,FALSE)</f>
        <v>#N/A</v>
      </c>
      <c r="K99" s="119" t="e">
        <f>VLOOKUP(A98,'データシート（高１男子）'!$A$10:$AZ$165,47,FALSE)</f>
        <v>#N/A</v>
      </c>
    </row>
  </sheetData>
  <mergeCells count="40">
    <mergeCell ref="B18:B19"/>
    <mergeCell ref="B23:B24"/>
    <mergeCell ref="B28:B29"/>
    <mergeCell ref="B33:B34"/>
    <mergeCell ref="B38:B3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48:B49"/>
    <mergeCell ref="A53:A54"/>
    <mergeCell ref="A58:A59"/>
    <mergeCell ref="B53:B54"/>
    <mergeCell ref="B58:B59"/>
    <mergeCell ref="A68:A69"/>
    <mergeCell ref="A73:A74"/>
    <mergeCell ref="B68:B69"/>
    <mergeCell ref="B73:B74"/>
    <mergeCell ref="A78:A79"/>
    <mergeCell ref="B78:B79"/>
    <mergeCell ref="A83:A84"/>
    <mergeCell ref="A88:A89"/>
    <mergeCell ref="B83:B84"/>
    <mergeCell ref="B88:B89"/>
    <mergeCell ref="A98:A99"/>
    <mergeCell ref="A93:A94"/>
    <mergeCell ref="B93:B94"/>
    <mergeCell ref="B98:B9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7"/>
      <c r="C1" s="338"/>
    </row>
    <row r="2" spans="1:76" s="6" customFormat="1" ht="20.100000000000001" customHeight="1" thickTop="1" thickBot="1">
      <c r="A2" s="339" t="s">
        <v>86</v>
      </c>
      <c r="B2" s="348"/>
      <c r="C2" s="349"/>
      <c r="D2" s="341" t="s">
        <v>1</v>
      </c>
      <c r="E2" s="342"/>
      <c r="F2" s="341" t="s">
        <v>2</v>
      </c>
      <c r="G2" s="342"/>
      <c r="H2" s="346"/>
      <c r="I2" s="347"/>
      <c r="J2" s="343" t="s">
        <v>3</v>
      </c>
      <c r="K2" s="344"/>
      <c r="L2" s="344"/>
      <c r="M2" s="345"/>
      <c r="N2" s="343" t="s">
        <v>4</v>
      </c>
      <c r="O2" s="344"/>
      <c r="P2" s="344"/>
      <c r="Q2" s="345"/>
      <c r="R2" s="343" t="s">
        <v>5</v>
      </c>
      <c r="S2" s="344"/>
      <c r="T2" s="344"/>
      <c r="U2" s="345"/>
      <c r="V2" s="343" t="s">
        <v>120</v>
      </c>
      <c r="W2" s="344"/>
      <c r="X2" s="344"/>
      <c r="Y2" s="345"/>
      <c r="Z2" s="343" t="s">
        <v>87</v>
      </c>
      <c r="AA2" s="344"/>
      <c r="AB2" s="344"/>
      <c r="AC2" s="344"/>
      <c r="AD2" s="344"/>
      <c r="AE2" s="345"/>
      <c r="AF2" s="343" t="s">
        <v>88</v>
      </c>
      <c r="AG2" s="344"/>
      <c r="AH2" s="344"/>
      <c r="AI2" s="345"/>
      <c r="AJ2" s="343" t="s">
        <v>89</v>
      </c>
      <c r="AK2" s="344"/>
      <c r="AL2" s="344"/>
      <c r="AM2" s="345"/>
      <c r="AN2" s="343" t="s">
        <v>121</v>
      </c>
      <c r="AO2" s="344"/>
      <c r="AP2" s="344"/>
      <c r="AQ2" s="345"/>
      <c r="AR2" s="343" t="s">
        <v>90</v>
      </c>
      <c r="AS2" s="344"/>
      <c r="AT2" s="344"/>
      <c r="AU2" s="344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39"/>
      <c r="B3" s="114"/>
      <c r="C3" s="120" t="s">
        <v>8</v>
      </c>
      <c r="D3" s="7">
        <f>COUNT(D10:D309)</f>
        <v>0</v>
      </c>
      <c r="E3" s="166" t="s">
        <v>134</v>
      </c>
      <c r="F3" s="7">
        <f>COUNT(F10:F309)</f>
        <v>0</v>
      </c>
      <c r="G3" s="166" t="s">
        <v>134</v>
      </c>
      <c r="H3" s="7">
        <f>COUNT(H10:H309)</f>
        <v>0</v>
      </c>
      <c r="I3" s="166"/>
      <c r="J3" s="7">
        <f>COUNT(J10:J309)</f>
        <v>0</v>
      </c>
      <c r="K3" s="167" t="s">
        <v>169</v>
      </c>
      <c r="L3" s="168" t="s">
        <v>132</v>
      </c>
      <c r="M3" s="30" t="s">
        <v>9</v>
      </c>
      <c r="N3" s="7">
        <f>COUNT(N10:N309)</f>
        <v>0</v>
      </c>
      <c r="O3" s="167" t="s">
        <v>169</v>
      </c>
      <c r="P3" s="168" t="s">
        <v>132</v>
      </c>
      <c r="Q3" s="30" t="s">
        <v>9</v>
      </c>
      <c r="R3" s="7">
        <f>COUNT(R10:R309)</f>
        <v>0</v>
      </c>
      <c r="S3" s="167" t="s">
        <v>169</v>
      </c>
      <c r="T3" s="168" t="s">
        <v>132</v>
      </c>
      <c r="U3" s="30" t="s">
        <v>9</v>
      </c>
      <c r="V3" s="7">
        <f>COUNT(V10:V309)</f>
        <v>0</v>
      </c>
      <c r="W3" s="167" t="s">
        <v>169</v>
      </c>
      <c r="X3" s="168" t="s">
        <v>132</v>
      </c>
      <c r="Y3" s="30" t="s">
        <v>9</v>
      </c>
      <c r="Z3" s="354" t="s">
        <v>91</v>
      </c>
      <c r="AA3" s="355"/>
      <c r="AB3" s="7">
        <f>COUNT(AB10:AB309)</f>
        <v>0</v>
      </c>
      <c r="AC3" s="167" t="s">
        <v>169</v>
      </c>
      <c r="AD3" s="168" t="s">
        <v>132</v>
      </c>
      <c r="AE3" s="30" t="s">
        <v>9</v>
      </c>
      <c r="AF3" s="7">
        <f>COUNT(AF10:AF309)</f>
        <v>0</v>
      </c>
      <c r="AG3" s="167" t="s">
        <v>169</v>
      </c>
      <c r="AH3" s="168" t="s">
        <v>132</v>
      </c>
      <c r="AI3" s="30" t="s">
        <v>9</v>
      </c>
      <c r="AJ3" s="7">
        <f>COUNT(AJ10:AJ309)</f>
        <v>0</v>
      </c>
      <c r="AK3" s="167" t="s">
        <v>169</v>
      </c>
      <c r="AL3" s="168" t="s">
        <v>132</v>
      </c>
      <c r="AM3" s="30" t="s">
        <v>9</v>
      </c>
      <c r="AN3" s="7">
        <f>COUNT(AN10:AN309)</f>
        <v>0</v>
      </c>
      <c r="AO3" s="167" t="s">
        <v>169</v>
      </c>
      <c r="AP3" s="168" t="s">
        <v>132</v>
      </c>
      <c r="AQ3" s="30" t="s">
        <v>9</v>
      </c>
      <c r="AR3" s="7">
        <f>COUNT(AR10:AR309)</f>
        <v>0</v>
      </c>
      <c r="AS3" s="167" t="s">
        <v>169</v>
      </c>
      <c r="AT3" s="168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39"/>
      <c r="B4" s="114"/>
      <c r="C4" s="120" t="s">
        <v>11</v>
      </c>
      <c r="D4" s="11">
        <f>SUM(D10:D309)</f>
        <v>0</v>
      </c>
      <c r="E4" s="169">
        <f>BD59</f>
        <v>169.4</v>
      </c>
      <c r="F4" s="11">
        <f>SUM(F10:F309)</f>
        <v>0</v>
      </c>
      <c r="G4" s="169">
        <f>BH59</f>
        <v>59.6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56"/>
      <c r="AA4" s="357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39"/>
      <c r="B5" s="114"/>
      <c r="C5" s="120" t="s">
        <v>15</v>
      </c>
      <c r="D5" s="12" t="str">
        <f>IF((D3&gt;0),D4/D3,"")</f>
        <v/>
      </c>
      <c r="E5" s="174" t="s">
        <v>135</v>
      </c>
      <c r="F5" s="12" t="str">
        <f>IF((F3&gt;0),F4/F3,"")</f>
        <v/>
      </c>
      <c r="G5" s="174" t="s">
        <v>135</v>
      </c>
      <c r="H5" s="12" t="str">
        <f>IF((H3&gt;0),H4/H3,"")</f>
        <v/>
      </c>
      <c r="I5" s="174"/>
      <c r="J5" s="12" t="str">
        <f>IF((J3&gt;0),J4/J3,"")</f>
        <v/>
      </c>
      <c r="K5" s="175">
        <f>BB39</f>
        <v>36.68</v>
      </c>
      <c r="L5" s="176">
        <f>BB19</f>
        <v>36.633099824868651</v>
      </c>
      <c r="M5" s="13" t="s">
        <v>16</v>
      </c>
      <c r="N5" s="12" t="str">
        <f>IF((N3&gt;0),N4/N3,"")</f>
        <v/>
      </c>
      <c r="O5" s="175">
        <f>BE39</f>
        <v>28.04</v>
      </c>
      <c r="P5" s="176">
        <f>BE19</f>
        <v>28.017446471054718</v>
      </c>
      <c r="Q5" s="13" t="s">
        <v>16</v>
      </c>
      <c r="R5" s="12" t="str">
        <f>IF((R3&gt;0),R4/R3,"")</f>
        <v/>
      </c>
      <c r="S5" s="175">
        <f>BH39</f>
        <v>48.95</v>
      </c>
      <c r="T5" s="176">
        <f>BH19</f>
        <v>47.890736342042757</v>
      </c>
      <c r="U5" s="13" t="s">
        <v>16</v>
      </c>
      <c r="V5" s="12" t="str">
        <f>IF((V3&gt;0),V4/V3,"")</f>
        <v/>
      </c>
      <c r="W5" s="175">
        <f>BK39</f>
        <v>56.58</v>
      </c>
      <c r="X5" s="176">
        <f>BK19</f>
        <v>55.401268834258524</v>
      </c>
      <c r="Y5" s="13" t="s">
        <v>16</v>
      </c>
      <c r="Z5" s="356"/>
      <c r="AA5" s="357"/>
      <c r="AB5" s="12" t="str">
        <f>IF((AB3&gt;0),AB4/AB3,"")</f>
        <v/>
      </c>
      <c r="AC5" s="175">
        <f>BN39</f>
        <v>437.56</v>
      </c>
      <c r="AD5" s="176">
        <f>BN19</f>
        <v>385.72687224669602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BQ39</f>
        <v>7.55</v>
      </c>
      <c r="AL5" s="176">
        <f>BQ19</f>
        <v>7.5128365384615492</v>
      </c>
      <c r="AM5" s="13" t="s">
        <v>16</v>
      </c>
      <c r="AN5" s="12" t="str">
        <f>IF((AN3&gt;0),AN4/AN3,"")</f>
        <v/>
      </c>
      <c r="AO5" s="175">
        <f>BT39</f>
        <v>217.14</v>
      </c>
      <c r="AP5" s="176">
        <f>BT19</f>
        <v>218.41124497991967</v>
      </c>
      <c r="AQ5" s="13" t="s">
        <v>16</v>
      </c>
      <c r="AR5" s="12" t="str">
        <f>IF((AR3&gt;0),AR4/AR3,"")</f>
        <v/>
      </c>
      <c r="AS5" s="175">
        <f>BW39</f>
        <v>22.71</v>
      </c>
      <c r="AT5" s="176">
        <f>BW19</f>
        <v>23.445643153526969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0"/>
      <c r="B6" s="115"/>
      <c r="C6" s="121" t="s">
        <v>18</v>
      </c>
      <c r="D6" s="15" t="str">
        <f>IF((D3&gt;0),STDEV(D10:D309),"")</f>
        <v/>
      </c>
      <c r="E6" s="177">
        <f>BE59</f>
        <v>168.6</v>
      </c>
      <c r="F6" s="15" t="str">
        <f>IF((F3&gt;0),STDEV(F10:F309),"")</f>
        <v/>
      </c>
      <c r="G6" s="177">
        <f>BI59</f>
        <v>59.1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BC39</f>
        <v>7.09</v>
      </c>
      <c r="L6" s="179">
        <f>BC19</f>
        <v>7.0382535463728315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BF39</f>
        <v>5.83</v>
      </c>
      <c r="P6" s="179">
        <f>BF19</f>
        <v>5.8741504305928851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BI39</f>
        <v>11.28</v>
      </c>
      <c r="T6" s="179">
        <f>BI19</f>
        <v>10.836981112468031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BL39</f>
        <v>6.66</v>
      </c>
      <c r="X6" s="179">
        <f>BL19</f>
        <v>7.2496524552244965</v>
      </c>
      <c r="Y6" s="16" t="e">
        <f>IF(V5-X5&gt;0,"↑",IF(V5-X5&lt;0,"↓","±"))</f>
        <v>#VALUE!</v>
      </c>
      <c r="Z6" s="358"/>
      <c r="AA6" s="359"/>
      <c r="AB6" s="15" t="str">
        <f>IF((AB3&gt;0),STDEV(AB10:AB309),"")</f>
        <v/>
      </c>
      <c r="AC6" s="178">
        <f>BO39</f>
        <v>84.34</v>
      </c>
      <c r="AD6" s="179">
        <f>BO19</f>
        <v>52.546227438042237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BR39</f>
        <v>0.69</v>
      </c>
      <c r="AL6" s="179">
        <f>BR19</f>
        <v>0.65514125425278669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BU39</f>
        <v>25.72</v>
      </c>
      <c r="AP6" s="179">
        <f>BU19</f>
        <v>24.489444370965614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BX39</f>
        <v>5.9</v>
      </c>
      <c r="AT6" s="179">
        <f>BX19</f>
        <v>6.3777159783794355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0" t="s">
        <v>20</v>
      </c>
      <c r="B7" s="325" t="s">
        <v>21</v>
      </c>
      <c r="C7" s="352" t="s">
        <v>92</v>
      </c>
      <c r="D7" s="325" t="s">
        <v>22</v>
      </c>
      <c r="E7" s="325">
        <v>0</v>
      </c>
      <c r="F7" s="325" t="s">
        <v>22</v>
      </c>
      <c r="G7" s="325" t="s">
        <v>23</v>
      </c>
      <c r="H7" s="325" t="s">
        <v>22</v>
      </c>
      <c r="I7" s="325" t="s">
        <v>23</v>
      </c>
      <c r="J7" s="335" t="s">
        <v>22</v>
      </c>
      <c r="K7" s="325" t="s">
        <v>23</v>
      </c>
      <c r="L7" s="325" t="s">
        <v>24</v>
      </c>
      <c r="M7" s="325" t="s">
        <v>25</v>
      </c>
      <c r="N7" s="335" t="s">
        <v>22</v>
      </c>
      <c r="O7" s="325" t="s">
        <v>23</v>
      </c>
      <c r="P7" s="325" t="s">
        <v>24</v>
      </c>
      <c r="Q7" s="325" t="s">
        <v>25</v>
      </c>
      <c r="R7" s="335" t="s">
        <v>22</v>
      </c>
      <c r="S7" s="325" t="s">
        <v>23</v>
      </c>
      <c r="T7" s="325" t="s">
        <v>24</v>
      </c>
      <c r="U7" s="325" t="s">
        <v>25</v>
      </c>
      <c r="V7" s="335" t="s">
        <v>22</v>
      </c>
      <c r="W7" s="325" t="s">
        <v>23</v>
      </c>
      <c r="X7" s="325" t="s">
        <v>24</v>
      </c>
      <c r="Y7" s="325" t="s">
        <v>25</v>
      </c>
      <c r="Z7" s="360" t="s">
        <v>22</v>
      </c>
      <c r="AA7" s="360"/>
      <c r="AB7" s="122" t="s">
        <v>22</v>
      </c>
      <c r="AC7" s="325" t="s">
        <v>23</v>
      </c>
      <c r="AD7" s="325" t="s">
        <v>24</v>
      </c>
      <c r="AE7" s="325" t="s">
        <v>25</v>
      </c>
      <c r="AF7" s="335" t="s">
        <v>22</v>
      </c>
      <c r="AG7" s="325" t="s">
        <v>23</v>
      </c>
      <c r="AH7" s="325" t="s">
        <v>24</v>
      </c>
      <c r="AI7" s="325" t="s">
        <v>25</v>
      </c>
      <c r="AJ7" s="335" t="s">
        <v>22</v>
      </c>
      <c r="AK7" s="325" t="s">
        <v>23</v>
      </c>
      <c r="AL7" s="325" t="s">
        <v>24</v>
      </c>
      <c r="AM7" s="325" t="s">
        <v>25</v>
      </c>
      <c r="AN7" s="335" t="s">
        <v>22</v>
      </c>
      <c r="AO7" s="325" t="s">
        <v>23</v>
      </c>
      <c r="AP7" s="325" t="s">
        <v>24</v>
      </c>
      <c r="AQ7" s="325" t="s">
        <v>25</v>
      </c>
      <c r="AR7" s="335" t="s">
        <v>22</v>
      </c>
      <c r="AS7" s="325" t="s">
        <v>23</v>
      </c>
      <c r="AT7" s="325" t="s">
        <v>24</v>
      </c>
      <c r="AU7" s="327" t="s">
        <v>25</v>
      </c>
      <c r="AV7" s="329" t="s">
        <v>26</v>
      </c>
      <c r="AW7" s="329" t="s">
        <v>27</v>
      </c>
      <c r="AX7" s="331"/>
    </row>
    <row r="8" spans="1:76" s="6" customFormat="1" ht="12" customHeight="1" thickBot="1">
      <c r="A8" s="351"/>
      <c r="B8" s="326"/>
      <c r="C8" s="353"/>
      <c r="D8" s="326"/>
      <c r="E8" s="326"/>
      <c r="F8" s="326"/>
      <c r="G8" s="326"/>
      <c r="H8" s="326"/>
      <c r="I8" s="326"/>
      <c r="J8" s="336"/>
      <c r="K8" s="326"/>
      <c r="L8" s="326"/>
      <c r="M8" s="326"/>
      <c r="N8" s="336"/>
      <c r="O8" s="326"/>
      <c r="P8" s="326"/>
      <c r="Q8" s="326"/>
      <c r="R8" s="336"/>
      <c r="S8" s="326"/>
      <c r="T8" s="326"/>
      <c r="U8" s="326"/>
      <c r="V8" s="336"/>
      <c r="W8" s="326"/>
      <c r="X8" s="326"/>
      <c r="Y8" s="326"/>
      <c r="Z8" s="91" t="s">
        <v>93</v>
      </c>
      <c r="AA8" s="91" t="s">
        <v>94</v>
      </c>
      <c r="AB8" s="92" t="s">
        <v>94</v>
      </c>
      <c r="AC8" s="326"/>
      <c r="AD8" s="326"/>
      <c r="AE8" s="326"/>
      <c r="AF8" s="336"/>
      <c r="AG8" s="326"/>
      <c r="AH8" s="326"/>
      <c r="AI8" s="326"/>
      <c r="AJ8" s="336"/>
      <c r="AK8" s="326"/>
      <c r="AL8" s="326"/>
      <c r="AM8" s="326"/>
      <c r="AN8" s="336"/>
      <c r="AO8" s="326"/>
      <c r="AP8" s="326"/>
      <c r="AQ8" s="326"/>
      <c r="AR8" s="336"/>
      <c r="AS8" s="326"/>
      <c r="AT8" s="326"/>
      <c r="AU8" s="328"/>
      <c r="AV8" s="330"/>
      <c r="AW8" s="330"/>
      <c r="AX8" s="332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333" t="s">
        <v>104</v>
      </c>
      <c r="AX9" s="334"/>
      <c r="AZ9" s="55" t="s">
        <v>131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4" t="str">
        <f>IF(AND(J10&lt;&gt;0,N10&lt;&gt;0,R10&lt;&gt;0,V10&lt;&gt;0,(OR(AB10&lt;&gt;0,AF10&lt;&gt;0)),AJ10&lt;&gt;0,AN10&lt;&gt;0,AR10&lt;&gt;0),VLOOKUP(AV10,$AV$311:$AW$315,2),"")</f>
        <v/>
      </c>
      <c r="AX10" s="324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4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4"/>
      <c r="AZ11" s="366" t="s">
        <v>29</v>
      </c>
      <c r="BA11" s="368" t="s">
        <v>42</v>
      </c>
      <c r="BB11" s="365"/>
      <c r="BC11" s="369"/>
      <c r="BD11" s="364" t="s">
        <v>43</v>
      </c>
      <c r="BE11" s="365"/>
      <c r="BF11" s="370"/>
      <c r="BG11" s="364" t="s">
        <v>44</v>
      </c>
      <c r="BH11" s="365"/>
      <c r="BI11" s="369"/>
      <c r="BJ11" s="364" t="s">
        <v>45</v>
      </c>
      <c r="BK11" s="365"/>
      <c r="BL11" s="370"/>
      <c r="BM11" s="361" t="s">
        <v>130</v>
      </c>
      <c r="BN11" s="362"/>
      <c r="BO11" s="363"/>
      <c r="BP11" s="364" t="s">
        <v>46</v>
      </c>
      <c r="BQ11" s="365"/>
      <c r="BR11" s="370"/>
      <c r="BS11" s="364" t="s">
        <v>47</v>
      </c>
      <c r="BT11" s="365"/>
      <c r="BU11" s="369"/>
      <c r="BV11" s="364" t="s">
        <v>101</v>
      </c>
      <c r="BW11" s="365"/>
      <c r="BX11" s="37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4" t="str">
        <f t="shared" si="30"/>
        <v/>
      </c>
      <c r="AX12" s="324"/>
      <c r="AZ12" s="367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4" t="str">
        <f t="shared" si="30"/>
        <v/>
      </c>
      <c r="AX13" s="324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4" t="str">
        <f t="shared" si="30"/>
        <v/>
      </c>
      <c r="AX14" s="324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4" t="str">
        <f t="shared" si="30"/>
        <v/>
      </c>
      <c r="AX15" s="324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4" t="str">
        <f t="shared" si="30"/>
        <v/>
      </c>
      <c r="AX16" s="324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4" t="str">
        <f t="shared" si="30"/>
        <v/>
      </c>
      <c r="AX17" s="324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4" t="str">
        <f t="shared" si="30"/>
        <v/>
      </c>
      <c r="AX18" s="324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4" t="str">
        <f t="shared" si="30"/>
        <v/>
      </c>
      <c r="AX19" s="324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4" t="str">
        <f t="shared" si="30"/>
        <v/>
      </c>
      <c r="AX20" s="324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4" t="str">
        <f t="shared" si="30"/>
        <v/>
      </c>
      <c r="AX21" s="324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4" t="str">
        <f t="shared" si="30"/>
        <v/>
      </c>
      <c r="AX22" s="324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4" t="str">
        <f t="shared" si="30"/>
        <v/>
      </c>
      <c r="AX23" s="324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4" t="str">
        <f t="shared" si="30"/>
        <v/>
      </c>
      <c r="AX24" s="324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4" t="str">
        <f t="shared" si="30"/>
        <v/>
      </c>
      <c r="AX25" s="324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4" t="str">
        <f t="shared" si="30"/>
        <v/>
      </c>
      <c r="AX26" s="324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4" t="str">
        <f t="shared" si="30"/>
        <v/>
      </c>
      <c r="AX27" s="32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4" t="str">
        <f t="shared" si="30"/>
        <v/>
      </c>
      <c r="AX28" s="324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4" t="str">
        <f t="shared" si="30"/>
        <v/>
      </c>
      <c r="AX29" s="324"/>
      <c r="AZ29" s="55" t="s">
        <v>167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4" t="str">
        <f t="shared" si="30"/>
        <v/>
      </c>
      <c r="AX30" s="324"/>
      <c r="AZ30" s="31" t="s">
        <v>168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4" t="str">
        <f t="shared" si="30"/>
        <v/>
      </c>
      <c r="AX31" s="324"/>
      <c r="AZ31" s="373" t="s">
        <v>29</v>
      </c>
      <c r="BA31" s="368" t="s">
        <v>42</v>
      </c>
      <c r="BB31" s="365"/>
      <c r="BC31" s="365"/>
      <c r="BD31" s="364" t="s">
        <v>43</v>
      </c>
      <c r="BE31" s="365"/>
      <c r="BF31" s="369"/>
      <c r="BG31" s="364" t="s">
        <v>44</v>
      </c>
      <c r="BH31" s="365"/>
      <c r="BI31" s="365"/>
      <c r="BJ31" s="364" t="s">
        <v>45</v>
      </c>
      <c r="BK31" s="365"/>
      <c r="BL31" s="370"/>
      <c r="BM31" s="361" t="s">
        <v>130</v>
      </c>
      <c r="BN31" s="362"/>
      <c r="BO31" s="363"/>
      <c r="BP31" s="364" t="s">
        <v>46</v>
      </c>
      <c r="BQ31" s="365"/>
      <c r="BR31" s="365"/>
      <c r="BS31" s="369" t="s">
        <v>47</v>
      </c>
      <c r="BT31" s="371"/>
      <c r="BU31" s="372"/>
      <c r="BV31" s="364" t="s">
        <v>101</v>
      </c>
      <c r="BW31" s="365"/>
      <c r="BX31" s="37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4" t="str">
        <f t="shared" si="30"/>
        <v/>
      </c>
      <c r="AX32" s="324"/>
      <c r="AZ32" s="374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4" t="str">
        <f t="shared" si="30"/>
        <v/>
      </c>
      <c r="AX33" s="324"/>
      <c r="AZ33" s="56" t="s">
        <v>122</v>
      </c>
      <c r="BA33" s="257">
        <v>9036</v>
      </c>
      <c r="BB33" s="267">
        <v>24.14</v>
      </c>
      <c r="BC33" s="268">
        <v>6.55</v>
      </c>
      <c r="BD33" s="252">
        <v>8941</v>
      </c>
      <c r="BE33" s="269">
        <v>22.74</v>
      </c>
      <c r="BF33" s="270">
        <v>6.02</v>
      </c>
      <c r="BG33" s="257">
        <v>8983</v>
      </c>
      <c r="BH33" s="267">
        <v>41.01</v>
      </c>
      <c r="BI33" s="268">
        <v>10.53</v>
      </c>
      <c r="BJ33" s="257">
        <v>8918</v>
      </c>
      <c r="BK33" s="267">
        <v>48.27</v>
      </c>
      <c r="BL33" s="268">
        <v>8.1</v>
      </c>
      <c r="BM33" s="257">
        <v>354</v>
      </c>
      <c r="BN33" s="267">
        <v>452.66</v>
      </c>
      <c r="BO33" s="268">
        <v>85.97</v>
      </c>
      <c r="BP33" s="257">
        <v>8795</v>
      </c>
      <c r="BQ33" s="267">
        <v>8.65</v>
      </c>
      <c r="BR33" s="268">
        <v>1.1499999999999999</v>
      </c>
      <c r="BS33" s="257">
        <v>8909</v>
      </c>
      <c r="BT33" s="269">
        <v>179.49</v>
      </c>
      <c r="BU33" s="270">
        <v>29.46</v>
      </c>
      <c r="BV33" s="257">
        <v>8900</v>
      </c>
      <c r="BW33" s="267">
        <v>17</v>
      </c>
      <c r="BX33" s="268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4" t="str">
        <f t="shared" si="30"/>
        <v/>
      </c>
      <c r="AX34" s="324"/>
      <c r="AZ34" s="69" t="s">
        <v>123</v>
      </c>
      <c r="BA34" s="264">
        <v>8440</v>
      </c>
      <c r="BB34" s="271">
        <v>21.15</v>
      </c>
      <c r="BC34" s="272">
        <v>4.4400000000000004</v>
      </c>
      <c r="BD34" s="264">
        <v>8308</v>
      </c>
      <c r="BE34" s="271">
        <v>19.16</v>
      </c>
      <c r="BF34" s="272">
        <v>5.62</v>
      </c>
      <c r="BG34" s="264">
        <v>8398</v>
      </c>
      <c r="BH34" s="271">
        <v>43.72</v>
      </c>
      <c r="BI34" s="272">
        <v>10.45</v>
      </c>
      <c r="BJ34" s="259">
        <v>8326</v>
      </c>
      <c r="BK34" s="273">
        <v>44.02</v>
      </c>
      <c r="BL34" s="274">
        <v>6.65</v>
      </c>
      <c r="BM34" s="259">
        <v>363</v>
      </c>
      <c r="BN34" s="273">
        <v>332.8</v>
      </c>
      <c r="BO34" s="274">
        <v>54.93</v>
      </c>
      <c r="BP34" s="259">
        <v>8220</v>
      </c>
      <c r="BQ34" s="273">
        <v>9.2899999999999991</v>
      </c>
      <c r="BR34" s="274">
        <v>1.35</v>
      </c>
      <c r="BS34" s="259">
        <v>8318</v>
      </c>
      <c r="BT34" s="273">
        <v>159.37</v>
      </c>
      <c r="BU34" s="274">
        <v>24.62</v>
      </c>
      <c r="BV34" s="264">
        <v>8293</v>
      </c>
      <c r="BW34" s="271">
        <v>10.3</v>
      </c>
      <c r="BX34" s="272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4" t="str">
        <f t="shared" si="30"/>
        <v/>
      </c>
      <c r="AX35" s="324"/>
      <c r="AZ35" s="58" t="s">
        <v>77</v>
      </c>
      <c r="BA35" s="252">
        <v>8778</v>
      </c>
      <c r="BB35" s="269">
        <v>29.43</v>
      </c>
      <c r="BC35" s="270">
        <v>7.12</v>
      </c>
      <c r="BD35" s="257">
        <v>8655</v>
      </c>
      <c r="BE35" s="267">
        <v>26.22</v>
      </c>
      <c r="BF35" s="268">
        <v>6.04</v>
      </c>
      <c r="BG35" s="257">
        <v>8691</v>
      </c>
      <c r="BH35" s="267">
        <v>45.87</v>
      </c>
      <c r="BI35" s="268">
        <v>11.05</v>
      </c>
      <c r="BJ35" s="257">
        <v>8617</v>
      </c>
      <c r="BK35" s="267">
        <v>51.96</v>
      </c>
      <c r="BL35" s="268">
        <v>8.23</v>
      </c>
      <c r="BM35" s="257">
        <v>331</v>
      </c>
      <c r="BN35" s="267">
        <v>421.83</v>
      </c>
      <c r="BO35" s="268">
        <v>75.61</v>
      </c>
      <c r="BP35" s="257">
        <v>8468</v>
      </c>
      <c r="BQ35" s="267">
        <v>8.08</v>
      </c>
      <c r="BR35" s="268">
        <v>2.23</v>
      </c>
      <c r="BS35" s="257">
        <v>8617</v>
      </c>
      <c r="BT35" s="267">
        <v>198.25</v>
      </c>
      <c r="BU35" s="268">
        <v>29.16</v>
      </c>
      <c r="BV35" s="257">
        <v>8568</v>
      </c>
      <c r="BW35" s="267">
        <v>20.04</v>
      </c>
      <c r="BX35" s="268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4" t="str">
        <f t="shared" si="30"/>
        <v/>
      </c>
      <c r="AX36" s="324"/>
      <c r="AZ36" s="57" t="s">
        <v>76</v>
      </c>
      <c r="BA36" s="259">
        <v>8286</v>
      </c>
      <c r="BB36" s="273">
        <v>23.09</v>
      </c>
      <c r="BC36" s="274">
        <v>4.62</v>
      </c>
      <c r="BD36" s="264">
        <v>8159</v>
      </c>
      <c r="BE36" s="271">
        <v>21.71</v>
      </c>
      <c r="BF36" s="272">
        <v>5.92</v>
      </c>
      <c r="BG36" s="264">
        <v>8246</v>
      </c>
      <c r="BH36" s="271">
        <v>47.11</v>
      </c>
      <c r="BI36" s="272">
        <v>10.76</v>
      </c>
      <c r="BJ36" s="264">
        <v>8130</v>
      </c>
      <c r="BK36" s="271">
        <v>45.69</v>
      </c>
      <c r="BL36" s="272">
        <v>6.93</v>
      </c>
      <c r="BM36" s="264">
        <v>273</v>
      </c>
      <c r="BN36" s="271">
        <v>314.13</v>
      </c>
      <c r="BO36" s="272">
        <v>48.99</v>
      </c>
      <c r="BP36" s="264">
        <v>7942</v>
      </c>
      <c r="BQ36" s="271">
        <v>9.0399999999999991</v>
      </c>
      <c r="BR36" s="272">
        <v>0.98</v>
      </c>
      <c r="BS36" s="264">
        <v>8141</v>
      </c>
      <c r="BT36" s="271">
        <v>164.88</v>
      </c>
      <c r="BU36" s="272">
        <v>25.73</v>
      </c>
      <c r="BV36" s="264">
        <v>8100</v>
      </c>
      <c r="BW36" s="271">
        <v>11.77</v>
      </c>
      <c r="BX36" s="272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4" t="str">
        <f t="shared" si="30"/>
        <v/>
      </c>
      <c r="AX37" s="324"/>
      <c r="AZ37" s="56" t="s">
        <v>79</v>
      </c>
      <c r="BA37" s="257">
        <v>8842</v>
      </c>
      <c r="BB37" s="267">
        <v>34.01</v>
      </c>
      <c r="BC37" s="268">
        <v>7.41</v>
      </c>
      <c r="BD37" s="257">
        <v>8751</v>
      </c>
      <c r="BE37" s="267">
        <v>28.61</v>
      </c>
      <c r="BF37" s="268">
        <v>6.36</v>
      </c>
      <c r="BG37" s="257">
        <v>8796</v>
      </c>
      <c r="BH37" s="267">
        <v>49.38</v>
      </c>
      <c r="BI37" s="268">
        <v>11.33</v>
      </c>
      <c r="BJ37" s="257">
        <v>8698</v>
      </c>
      <c r="BK37" s="267">
        <v>54.47</v>
      </c>
      <c r="BL37" s="268">
        <v>8.4700000000000006</v>
      </c>
      <c r="BM37" s="257">
        <v>292</v>
      </c>
      <c r="BN37" s="267">
        <v>414.18</v>
      </c>
      <c r="BO37" s="268">
        <v>89.32</v>
      </c>
      <c r="BP37" s="257">
        <v>8615</v>
      </c>
      <c r="BQ37" s="267">
        <v>7.73</v>
      </c>
      <c r="BR37" s="268">
        <v>8.64</v>
      </c>
      <c r="BS37" s="252">
        <v>8722</v>
      </c>
      <c r="BT37" s="269">
        <v>210.13</v>
      </c>
      <c r="BU37" s="270">
        <v>29.03</v>
      </c>
      <c r="BV37" s="257">
        <v>8711</v>
      </c>
      <c r="BW37" s="267">
        <v>22.42</v>
      </c>
      <c r="BX37" s="268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4" t="str">
        <f t="shared" si="30"/>
        <v/>
      </c>
      <c r="AX38" s="324"/>
      <c r="AZ38" s="57" t="s">
        <v>78</v>
      </c>
      <c r="BA38" s="264">
        <v>8466</v>
      </c>
      <c r="BB38" s="271">
        <v>24.4</v>
      </c>
      <c r="BC38" s="272">
        <v>4.83</v>
      </c>
      <c r="BD38" s="264">
        <v>8311</v>
      </c>
      <c r="BE38" s="271">
        <v>22.84</v>
      </c>
      <c r="BF38" s="272">
        <v>6.03</v>
      </c>
      <c r="BG38" s="264">
        <v>8414</v>
      </c>
      <c r="BH38" s="271">
        <v>48.93</v>
      </c>
      <c r="BI38" s="272">
        <v>10.78</v>
      </c>
      <c r="BJ38" s="264">
        <v>8273</v>
      </c>
      <c r="BK38" s="271">
        <v>46.3</v>
      </c>
      <c r="BL38" s="272">
        <v>6.99</v>
      </c>
      <c r="BM38" s="264">
        <v>245</v>
      </c>
      <c r="BN38" s="271">
        <v>311.44</v>
      </c>
      <c r="BO38" s="272">
        <v>49.05</v>
      </c>
      <c r="BP38" s="264">
        <v>8093</v>
      </c>
      <c r="BQ38" s="271">
        <v>8.93</v>
      </c>
      <c r="BR38" s="272">
        <v>1.01</v>
      </c>
      <c r="BS38" s="259">
        <v>8304</v>
      </c>
      <c r="BT38" s="273">
        <v>166.7</v>
      </c>
      <c r="BU38" s="274">
        <v>26.24</v>
      </c>
      <c r="BV38" s="264">
        <v>8283</v>
      </c>
      <c r="BW38" s="271">
        <v>12.62</v>
      </c>
      <c r="BX38" s="272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4" t="str">
        <f t="shared" si="30"/>
        <v/>
      </c>
      <c r="AX39" s="324"/>
      <c r="AZ39" s="56" t="s">
        <v>81</v>
      </c>
      <c r="BA39" s="238">
        <v>6199</v>
      </c>
      <c r="BB39" s="239">
        <v>36.68</v>
      </c>
      <c r="BC39" s="240">
        <v>7.09</v>
      </c>
      <c r="BD39" s="238">
        <v>6164</v>
      </c>
      <c r="BE39" s="239">
        <v>28.04</v>
      </c>
      <c r="BF39" s="240">
        <v>5.83</v>
      </c>
      <c r="BG39" s="241">
        <v>6192</v>
      </c>
      <c r="BH39" s="239">
        <v>48.95</v>
      </c>
      <c r="BI39" s="242">
        <v>11.28</v>
      </c>
      <c r="BJ39" s="238">
        <v>6147</v>
      </c>
      <c r="BK39" s="239">
        <v>56.58</v>
      </c>
      <c r="BL39" s="240">
        <v>6.66</v>
      </c>
      <c r="BM39" s="257">
        <v>521</v>
      </c>
      <c r="BN39" s="267">
        <v>437.56</v>
      </c>
      <c r="BO39" s="268">
        <v>84.34</v>
      </c>
      <c r="BP39" s="238">
        <v>6045</v>
      </c>
      <c r="BQ39" s="239">
        <v>7.55</v>
      </c>
      <c r="BR39" s="240">
        <v>0.69</v>
      </c>
      <c r="BS39" s="241">
        <v>6155</v>
      </c>
      <c r="BT39" s="239">
        <v>217.14</v>
      </c>
      <c r="BU39" s="242">
        <v>25.72</v>
      </c>
      <c r="BV39" s="243">
        <v>6135</v>
      </c>
      <c r="BW39" s="275">
        <v>22.71</v>
      </c>
      <c r="BX39" s="244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4" t="str">
        <f t="shared" si="30"/>
        <v/>
      </c>
      <c r="AX40" s="324"/>
      <c r="AZ40" s="57" t="s">
        <v>80</v>
      </c>
      <c r="BA40" s="245">
        <v>5690</v>
      </c>
      <c r="BB40" s="246">
        <v>24.82</v>
      </c>
      <c r="BC40" s="247">
        <v>4.6500000000000004</v>
      </c>
      <c r="BD40" s="245">
        <v>5660</v>
      </c>
      <c r="BE40" s="246">
        <v>22.13</v>
      </c>
      <c r="BF40" s="247">
        <v>5.69</v>
      </c>
      <c r="BG40" s="248">
        <v>5679</v>
      </c>
      <c r="BH40" s="246">
        <v>48.83</v>
      </c>
      <c r="BI40" s="249">
        <v>10.3</v>
      </c>
      <c r="BJ40" s="245">
        <v>5657</v>
      </c>
      <c r="BK40" s="246">
        <v>48.18</v>
      </c>
      <c r="BL40" s="247">
        <v>5.51</v>
      </c>
      <c r="BM40" s="259">
        <v>451</v>
      </c>
      <c r="BN40" s="273">
        <v>337.21</v>
      </c>
      <c r="BO40" s="274">
        <v>59.98</v>
      </c>
      <c r="BP40" s="245">
        <v>5606</v>
      </c>
      <c r="BQ40" s="246">
        <v>9.02</v>
      </c>
      <c r="BR40" s="247">
        <v>0.79</v>
      </c>
      <c r="BS40" s="248">
        <v>5664</v>
      </c>
      <c r="BT40" s="246">
        <v>169.4</v>
      </c>
      <c r="BU40" s="249">
        <v>22.39</v>
      </c>
      <c r="BV40" s="250">
        <v>5652</v>
      </c>
      <c r="BW40" s="276">
        <v>12.7</v>
      </c>
      <c r="BX40" s="251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4" t="str">
        <f t="shared" si="30"/>
        <v/>
      </c>
      <c r="AX41" s="324"/>
      <c r="AZ41" s="56" t="s">
        <v>83</v>
      </c>
      <c r="BA41" s="252">
        <v>5971</v>
      </c>
      <c r="BB41" s="253">
        <v>38.64</v>
      </c>
      <c r="BC41" s="254">
        <v>7.34</v>
      </c>
      <c r="BD41" s="252">
        <v>5954</v>
      </c>
      <c r="BE41" s="253">
        <v>29.63</v>
      </c>
      <c r="BF41" s="254">
        <v>6.02</v>
      </c>
      <c r="BG41" s="255">
        <v>5957</v>
      </c>
      <c r="BH41" s="253">
        <v>51.31</v>
      </c>
      <c r="BI41" s="256">
        <v>11.42</v>
      </c>
      <c r="BJ41" s="252">
        <v>5923</v>
      </c>
      <c r="BK41" s="253">
        <v>57.98</v>
      </c>
      <c r="BL41" s="254">
        <v>7.11</v>
      </c>
      <c r="BM41" s="257">
        <v>513</v>
      </c>
      <c r="BN41" s="267">
        <v>425.01</v>
      </c>
      <c r="BO41" s="268">
        <v>89.3</v>
      </c>
      <c r="BP41" s="252">
        <v>5690</v>
      </c>
      <c r="BQ41" s="253">
        <v>7.35</v>
      </c>
      <c r="BR41" s="254">
        <v>0.73</v>
      </c>
      <c r="BS41" s="255">
        <v>5824</v>
      </c>
      <c r="BT41" s="253">
        <v>223.51</v>
      </c>
      <c r="BU41" s="256">
        <v>26.25</v>
      </c>
      <c r="BV41" s="257">
        <v>5756</v>
      </c>
      <c r="BW41" s="267">
        <v>24.56</v>
      </c>
      <c r="BX41" s="258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4" t="str">
        <f t="shared" si="30"/>
        <v/>
      </c>
      <c r="AX42" s="324"/>
      <c r="AZ42" s="57" t="s">
        <v>82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4">
        <v>408</v>
      </c>
      <c r="BN42" s="271">
        <v>340.42</v>
      </c>
      <c r="BO42" s="272">
        <v>59.41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1">
        <v>13.15</v>
      </c>
      <c r="BX42" s="265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4" t="str">
        <f t="shared" si="30"/>
        <v/>
      </c>
      <c r="AX43" s="324"/>
      <c r="AZ43" s="56" t="s">
        <v>85</v>
      </c>
      <c r="BA43" s="238">
        <v>5808</v>
      </c>
      <c r="BB43" s="239">
        <v>39.909999999999997</v>
      </c>
      <c r="BC43" s="240">
        <v>7.5</v>
      </c>
      <c r="BD43" s="238">
        <v>5786</v>
      </c>
      <c r="BE43" s="239">
        <v>30.38</v>
      </c>
      <c r="BF43" s="240">
        <v>6.01</v>
      </c>
      <c r="BG43" s="241">
        <v>5792</v>
      </c>
      <c r="BH43" s="239">
        <v>52.27</v>
      </c>
      <c r="BI43" s="242">
        <v>11.54</v>
      </c>
      <c r="BJ43" s="238">
        <v>5774</v>
      </c>
      <c r="BK43" s="239">
        <v>58.49</v>
      </c>
      <c r="BL43" s="240">
        <v>7.31</v>
      </c>
      <c r="BM43" s="257">
        <v>476</v>
      </c>
      <c r="BN43" s="267">
        <v>420.29</v>
      </c>
      <c r="BO43" s="268">
        <v>84.21</v>
      </c>
      <c r="BP43" s="238">
        <v>5711</v>
      </c>
      <c r="BQ43" s="239">
        <v>7.28</v>
      </c>
      <c r="BR43" s="240">
        <v>0.72</v>
      </c>
      <c r="BS43" s="241">
        <v>5775</v>
      </c>
      <c r="BT43" s="239">
        <v>225.05</v>
      </c>
      <c r="BU43" s="242">
        <v>26.24</v>
      </c>
      <c r="BV43" s="243">
        <v>5756</v>
      </c>
      <c r="BW43" s="275">
        <v>25.43</v>
      </c>
      <c r="BX43" s="244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4" t="str">
        <f t="shared" si="30"/>
        <v/>
      </c>
      <c r="AX44" s="324"/>
      <c r="AZ44" s="57" t="s">
        <v>84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4">
        <v>442</v>
      </c>
      <c r="BN44" s="271">
        <v>334.48</v>
      </c>
      <c r="BO44" s="272">
        <v>64.319999999999993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1">
        <v>13.5</v>
      </c>
      <c r="BX44" s="265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4" t="str">
        <f t="shared" si="30"/>
        <v/>
      </c>
      <c r="AX45" s="324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4" t="str">
        <f t="shared" si="30"/>
        <v/>
      </c>
      <c r="AX46" s="324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4" t="str">
        <f t="shared" si="30"/>
        <v/>
      </c>
      <c r="AX47" s="324"/>
      <c r="AZ47" s="279" t="s">
        <v>136</v>
      </c>
      <c r="BA47"/>
      <c r="BB47"/>
      <c r="BC47"/>
      <c r="BD47"/>
      <c r="BE47"/>
      <c r="BF47"/>
      <c r="BG47"/>
      <c r="BH47"/>
      <c r="BI47"/>
      <c r="BJ47"/>
      <c r="BK47"/>
    </row>
    <row r="48" spans="1:76" ht="13.5" customHeight="1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4" t="str">
        <f t="shared" si="30"/>
        <v/>
      </c>
      <c r="AX48" s="324"/>
      <c r="AZ48" s="309" t="s">
        <v>137</v>
      </c>
      <c r="BA48" s="310"/>
      <c r="BB48" s="310"/>
      <c r="BC48" s="311"/>
      <c r="BD48" s="315" t="s">
        <v>138</v>
      </c>
      <c r="BE48" s="316"/>
      <c r="BF48" s="316"/>
      <c r="BG48" s="317"/>
      <c r="BH48" s="316" t="s">
        <v>139</v>
      </c>
      <c r="BI48" s="316"/>
      <c r="BJ48" s="316"/>
      <c r="BK48" s="317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4" t="str">
        <f t="shared" si="30"/>
        <v/>
      </c>
      <c r="AX49" s="324"/>
      <c r="AZ49" s="312"/>
      <c r="BA49" s="313"/>
      <c r="BB49" s="313"/>
      <c r="BC49" s="314"/>
      <c r="BD49" s="280" t="s">
        <v>140</v>
      </c>
      <c r="BE49" s="281" t="s">
        <v>141</v>
      </c>
      <c r="BF49" s="282" t="s">
        <v>142</v>
      </c>
      <c r="BG49" s="283" t="s">
        <v>143</v>
      </c>
      <c r="BH49" s="284" t="s">
        <v>140</v>
      </c>
      <c r="BI49" s="281" t="s">
        <v>141</v>
      </c>
      <c r="BJ49" s="281" t="s">
        <v>142</v>
      </c>
      <c r="BK49" s="283" t="s">
        <v>143</v>
      </c>
    </row>
    <row r="50" spans="1:63" ht="13.5" customHeight="1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4" t="str">
        <f t="shared" si="30"/>
        <v/>
      </c>
      <c r="AX50" s="324"/>
      <c r="AZ50" s="318" t="s">
        <v>144</v>
      </c>
      <c r="BA50" s="321" t="s">
        <v>145</v>
      </c>
      <c r="BB50" s="285" t="s">
        <v>146</v>
      </c>
      <c r="BC50" s="286" t="s">
        <v>147</v>
      </c>
      <c r="BD50" s="287">
        <v>117.6</v>
      </c>
      <c r="BE50" s="288">
        <v>117</v>
      </c>
      <c r="BF50" s="289">
        <f>BD50-BE50</f>
        <v>0.59999999999999432</v>
      </c>
      <c r="BG50" s="290">
        <v>4</v>
      </c>
      <c r="BH50" s="287">
        <v>22.1</v>
      </c>
      <c r="BI50" s="288">
        <v>21.8</v>
      </c>
      <c r="BJ50" s="288">
        <f>BH50-BI50</f>
        <v>0.30000000000000071</v>
      </c>
      <c r="BK50" s="291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4" t="str">
        <f t="shared" si="30"/>
        <v/>
      </c>
      <c r="AX51" s="324"/>
      <c r="AZ51" s="319"/>
      <c r="BA51" s="322"/>
      <c r="BB51" s="292" t="s">
        <v>148</v>
      </c>
      <c r="BC51" s="293" t="s">
        <v>149</v>
      </c>
      <c r="BD51" s="294">
        <v>123.6</v>
      </c>
      <c r="BE51" s="295">
        <v>122.9</v>
      </c>
      <c r="BF51" s="296">
        <f>BD51-BE51</f>
        <v>0.69999999999998863</v>
      </c>
      <c r="BG51" s="297">
        <v>3</v>
      </c>
      <c r="BH51" s="294">
        <v>25.4</v>
      </c>
      <c r="BI51" s="295">
        <v>24.6</v>
      </c>
      <c r="BJ51" s="295">
        <f t="shared" ref="BJ51:BJ73" si="33">BH51-BI51</f>
        <v>0.79999999999999716</v>
      </c>
      <c r="BK51" s="298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4" t="str">
        <f t="shared" si="30"/>
        <v/>
      </c>
      <c r="AX52" s="324"/>
      <c r="AZ52" s="319"/>
      <c r="BA52" s="322"/>
      <c r="BB52" s="292" t="s">
        <v>150</v>
      </c>
      <c r="BC52" s="293" t="s">
        <v>151</v>
      </c>
      <c r="BD52" s="294">
        <v>128.69999999999999</v>
      </c>
      <c r="BE52" s="295">
        <v>128.5</v>
      </c>
      <c r="BF52" s="296">
        <f t="shared" ref="BF52:BF54" si="34">BD52-BE52</f>
        <v>0.19999999999998863</v>
      </c>
      <c r="BG52" s="297">
        <v>9</v>
      </c>
      <c r="BH52" s="294">
        <v>28.4</v>
      </c>
      <c r="BI52" s="295">
        <v>28</v>
      </c>
      <c r="BJ52" s="295">
        <f t="shared" si="33"/>
        <v>0.39999999999999858</v>
      </c>
      <c r="BK52" s="298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4" t="str">
        <f t="shared" si="30"/>
        <v/>
      </c>
      <c r="AX53" s="324"/>
      <c r="AZ53" s="319"/>
      <c r="BA53" s="322"/>
      <c r="BB53" s="292" t="s">
        <v>152</v>
      </c>
      <c r="BC53" s="293" t="s">
        <v>153</v>
      </c>
      <c r="BD53" s="294">
        <v>134.5</v>
      </c>
      <c r="BE53" s="295">
        <v>133.9</v>
      </c>
      <c r="BF53" s="296">
        <f t="shared" si="34"/>
        <v>0.59999999999999432</v>
      </c>
      <c r="BG53" s="297">
        <v>6</v>
      </c>
      <c r="BH53" s="294">
        <v>33</v>
      </c>
      <c r="BI53" s="295">
        <v>31.5</v>
      </c>
      <c r="BJ53" s="295">
        <f t="shared" si="33"/>
        <v>1.5</v>
      </c>
      <c r="BK53" s="298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4" t="str">
        <f t="shared" si="30"/>
        <v/>
      </c>
      <c r="AX54" s="324"/>
      <c r="AZ54" s="319"/>
      <c r="BA54" s="322"/>
      <c r="BB54" s="292" t="s">
        <v>154</v>
      </c>
      <c r="BC54" s="293" t="s">
        <v>155</v>
      </c>
      <c r="BD54" s="294">
        <v>140.5</v>
      </c>
      <c r="BE54" s="295">
        <v>139.69999999999999</v>
      </c>
      <c r="BF54" s="296">
        <f t="shared" si="34"/>
        <v>0.80000000000001137</v>
      </c>
      <c r="BG54" s="297">
        <v>4</v>
      </c>
      <c r="BH54" s="294">
        <v>37.5</v>
      </c>
      <c r="BI54" s="295">
        <v>35.700000000000003</v>
      </c>
      <c r="BJ54" s="295">
        <f t="shared" si="33"/>
        <v>1.7999999999999972</v>
      </c>
      <c r="BK54" s="298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4" t="str">
        <f t="shared" si="30"/>
        <v/>
      </c>
      <c r="AX55" s="324"/>
      <c r="AZ55" s="319"/>
      <c r="BA55" s="323"/>
      <c r="BB55" s="299" t="s">
        <v>156</v>
      </c>
      <c r="BC55" s="300" t="s">
        <v>157</v>
      </c>
      <c r="BD55" s="301">
        <v>147.5</v>
      </c>
      <c r="BE55" s="302">
        <v>146.1</v>
      </c>
      <c r="BF55" s="303">
        <f>BD55-BE55</f>
        <v>1.4000000000000057</v>
      </c>
      <c r="BG55" s="304">
        <v>2</v>
      </c>
      <c r="BH55" s="301">
        <v>42.8</v>
      </c>
      <c r="BI55" s="302">
        <v>40</v>
      </c>
      <c r="BJ55" s="302">
        <f t="shared" si="33"/>
        <v>2.7999999999999972</v>
      </c>
      <c r="BK55" s="305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4" t="str">
        <f t="shared" si="30"/>
        <v/>
      </c>
      <c r="AX56" s="324"/>
      <c r="AZ56" s="319"/>
      <c r="BA56" s="321" t="s">
        <v>158</v>
      </c>
      <c r="BB56" s="285" t="s">
        <v>146</v>
      </c>
      <c r="BC56" s="286" t="s">
        <v>159</v>
      </c>
      <c r="BD56" s="287">
        <v>154.69999999999999</v>
      </c>
      <c r="BE56" s="288">
        <v>154</v>
      </c>
      <c r="BF56" s="288">
        <f t="shared" ref="BF56:BF73" si="35">BD56-BE56</f>
        <v>0.69999999999998863</v>
      </c>
      <c r="BG56" s="290">
        <v>6</v>
      </c>
      <c r="BH56" s="287">
        <v>46.8</v>
      </c>
      <c r="BI56" s="288">
        <v>45.7</v>
      </c>
      <c r="BJ56" s="288">
        <f t="shared" si="33"/>
        <v>1.0999999999999943</v>
      </c>
      <c r="BK56" s="291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4" t="str">
        <f t="shared" si="30"/>
        <v/>
      </c>
      <c r="AX57" s="324"/>
      <c r="AZ57" s="319"/>
      <c r="BA57" s="322"/>
      <c r="BB57" s="292" t="s">
        <v>148</v>
      </c>
      <c r="BC57" s="293" t="s">
        <v>160</v>
      </c>
      <c r="BD57" s="294">
        <v>161.6</v>
      </c>
      <c r="BE57" s="295">
        <v>160.9</v>
      </c>
      <c r="BF57" s="295">
        <f t="shared" si="35"/>
        <v>0.69999999999998863</v>
      </c>
      <c r="BG57" s="297">
        <v>6</v>
      </c>
      <c r="BH57" s="294">
        <v>52.3</v>
      </c>
      <c r="BI57" s="295">
        <v>50.6</v>
      </c>
      <c r="BJ57" s="295">
        <f t="shared" si="33"/>
        <v>1.6999999999999957</v>
      </c>
      <c r="BK57" s="298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4" t="str">
        <f t="shared" si="30"/>
        <v/>
      </c>
      <c r="AX58" s="324"/>
      <c r="AZ58" s="319"/>
      <c r="BA58" s="323"/>
      <c r="BB58" s="299" t="s">
        <v>150</v>
      </c>
      <c r="BC58" s="300" t="s">
        <v>161</v>
      </c>
      <c r="BD58" s="301">
        <v>166.2</v>
      </c>
      <c r="BE58" s="302">
        <v>165.8</v>
      </c>
      <c r="BF58" s="306">
        <f t="shared" si="35"/>
        <v>0.39999999999997726</v>
      </c>
      <c r="BG58" s="304">
        <v>8</v>
      </c>
      <c r="BH58" s="301">
        <v>56.6</v>
      </c>
      <c r="BI58" s="302">
        <v>55</v>
      </c>
      <c r="BJ58" s="302">
        <f t="shared" si="33"/>
        <v>1.6000000000000014</v>
      </c>
      <c r="BK58" s="305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4" t="str">
        <f t="shared" si="30"/>
        <v/>
      </c>
      <c r="AX59" s="324"/>
      <c r="AZ59" s="319"/>
      <c r="BA59" s="321" t="s">
        <v>162</v>
      </c>
      <c r="BB59" s="285" t="s">
        <v>146</v>
      </c>
      <c r="BC59" s="286" t="s">
        <v>163</v>
      </c>
      <c r="BD59" s="287">
        <v>169.4</v>
      </c>
      <c r="BE59" s="288">
        <v>168.6</v>
      </c>
      <c r="BF59" s="288">
        <f t="shared" si="35"/>
        <v>0.80000000000001137</v>
      </c>
      <c r="BG59" s="290">
        <v>5</v>
      </c>
      <c r="BH59" s="287">
        <v>59.6</v>
      </c>
      <c r="BI59" s="288">
        <v>59.1</v>
      </c>
      <c r="BJ59" s="288">
        <f t="shared" si="33"/>
        <v>0.5</v>
      </c>
      <c r="BK59" s="291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4" t="str">
        <f t="shared" si="30"/>
        <v/>
      </c>
      <c r="AX60" s="324"/>
      <c r="AZ60" s="319"/>
      <c r="BA60" s="322"/>
      <c r="BB60" s="292" t="s">
        <v>148</v>
      </c>
      <c r="BC60" s="293" t="s">
        <v>164</v>
      </c>
      <c r="BD60" s="294">
        <v>170.5</v>
      </c>
      <c r="BE60" s="295">
        <v>169.9</v>
      </c>
      <c r="BF60" s="295">
        <f t="shared" si="35"/>
        <v>0.59999999999999432</v>
      </c>
      <c r="BG60" s="297">
        <v>5</v>
      </c>
      <c r="BH60" s="294">
        <v>60.6</v>
      </c>
      <c r="BI60" s="295">
        <v>60.7</v>
      </c>
      <c r="BJ60" s="295">
        <f t="shared" si="33"/>
        <v>-0.10000000000000142</v>
      </c>
      <c r="BK60" s="298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4" t="str">
        <f t="shared" si="30"/>
        <v/>
      </c>
      <c r="AX61" s="324"/>
      <c r="AZ61" s="320"/>
      <c r="BA61" s="323"/>
      <c r="BB61" s="299" t="s">
        <v>150</v>
      </c>
      <c r="BC61" s="300" t="s">
        <v>165</v>
      </c>
      <c r="BD61" s="301">
        <v>170.8</v>
      </c>
      <c r="BE61" s="302">
        <v>170.7</v>
      </c>
      <c r="BF61" s="306">
        <f t="shared" si="35"/>
        <v>0.10000000000002274</v>
      </c>
      <c r="BG61" s="304">
        <v>21</v>
      </c>
      <c r="BH61" s="301">
        <v>63.4</v>
      </c>
      <c r="BI61" s="302">
        <v>62.5</v>
      </c>
      <c r="BJ61" s="302">
        <f t="shared" si="33"/>
        <v>0.89999999999999858</v>
      </c>
      <c r="BK61" s="305">
        <v>16</v>
      </c>
    </row>
    <row r="62" spans="1:63" ht="13.5" customHeight="1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4" t="str">
        <f t="shared" si="30"/>
        <v/>
      </c>
      <c r="AX62" s="324"/>
      <c r="AZ62" s="318" t="s">
        <v>166</v>
      </c>
      <c r="BA62" s="321" t="s">
        <v>145</v>
      </c>
      <c r="BB62" s="285" t="s">
        <v>146</v>
      </c>
      <c r="BC62" s="286" t="s">
        <v>147</v>
      </c>
      <c r="BD62" s="287">
        <v>116.3</v>
      </c>
      <c r="BE62" s="288">
        <v>116</v>
      </c>
      <c r="BF62" s="288">
        <f t="shared" si="35"/>
        <v>0.29999999999999716</v>
      </c>
      <c r="BG62" s="290">
        <v>7</v>
      </c>
      <c r="BH62" s="287">
        <v>21.4</v>
      </c>
      <c r="BI62" s="288">
        <v>21.3</v>
      </c>
      <c r="BJ62" s="288">
        <f t="shared" si="33"/>
        <v>9.9999999999997868E-2</v>
      </c>
      <c r="BK62" s="291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4" t="str">
        <f t="shared" si="30"/>
        <v/>
      </c>
      <c r="AX63" s="324"/>
      <c r="AZ63" s="319"/>
      <c r="BA63" s="322"/>
      <c r="BB63" s="292" t="s">
        <v>148</v>
      </c>
      <c r="BC63" s="293" t="s">
        <v>149</v>
      </c>
      <c r="BD63" s="294">
        <v>122.5</v>
      </c>
      <c r="BE63" s="295">
        <v>122</v>
      </c>
      <c r="BF63" s="295">
        <f t="shared" si="35"/>
        <v>0.5</v>
      </c>
      <c r="BG63" s="297">
        <v>6</v>
      </c>
      <c r="BH63" s="294">
        <v>24.5</v>
      </c>
      <c r="BI63" s="295">
        <v>24</v>
      </c>
      <c r="BJ63" s="295">
        <f t="shared" si="33"/>
        <v>0.5</v>
      </c>
      <c r="BK63" s="298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4" t="str">
        <f t="shared" si="30"/>
        <v/>
      </c>
      <c r="AX64" s="324"/>
      <c r="AZ64" s="319"/>
      <c r="BA64" s="322"/>
      <c r="BB64" s="292" t="s">
        <v>150</v>
      </c>
      <c r="BC64" s="293" t="s">
        <v>151</v>
      </c>
      <c r="BD64" s="294">
        <v>128.5</v>
      </c>
      <c r="BE64" s="295">
        <v>128.1</v>
      </c>
      <c r="BF64" s="295">
        <f t="shared" si="35"/>
        <v>0.40000000000000568</v>
      </c>
      <c r="BG64" s="297">
        <v>9</v>
      </c>
      <c r="BH64" s="294">
        <v>28.3</v>
      </c>
      <c r="BI64" s="295">
        <v>27.3</v>
      </c>
      <c r="BJ64" s="295">
        <f t="shared" si="33"/>
        <v>1</v>
      </c>
      <c r="BK64" s="298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4" t="str">
        <f t="shared" si="30"/>
        <v/>
      </c>
      <c r="AX65" s="324"/>
      <c r="AZ65" s="319"/>
      <c r="BA65" s="322"/>
      <c r="BB65" s="292" t="s">
        <v>152</v>
      </c>
      <c r="BC65" s="293" t="s">
        <v>153</v>
      </c>
      <c r="BD65" s="294">
        <v>135.1</v>
      </c>
      <c r="BE65" s="295">
        <v>134.5</v>
      </c>
      <c r="BF65" s="295">
        <f t="shared" si="35"/>
        <v>0.59999999999999432</v>
      </c>
      <c r="BG65" s="297">
        <v>5</v>
      </c>
      <c r="BH65" s="294">
        <v>31.7</v>
      </c>
      <c r="BI65" s="295">
        <v>31.1</v>
      </c>
      <c r="BJ65" s="295">
        <f t="shared" si="33"/>
        <v>0.59999999999999787</v>
      </c>
      <c r="BK65" s="298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4" t="str">
        <f t="shared" si="30"/>
        <v/>
      </c>
      <c r="AX66" s="324"/>
      <c r="AZ66" s="319"/>
      <c r="BA66" s="322"/>
      <c r="BB66" s="292" t="s">
        <v>154</v>
      </c>
      <c r="BC66" s="293" t="s">
        <v>155</v>
      </c>
      <c r="BD66" s="294">
        <v>141.80000000000001</v>
      </c>
      <c r="BE66" s="295">
        <v>141.4</v>
      </c>
      <c r="BF66" s="307">
        <f t="shared" si="35"/>
        <v>0.40000000000000568</v>
      </c>
      <c r="BG66" s="297">
        <v>9</v>
      </c>
      <c r="BH66" s="294">
        <v>37</v>
      </c>
      <c r="BI66" s="295">
        <v>35.5</v>
      </c>
      <c r="BJ66" s="295">
        <f t="shared" si="33"/>
        <v>1.5</v>
      </c>
      <c r="BK66" s="298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4" t="str">
        <f t="shared" si="30"/>
        <v/>
      </c>
      <c r="AX67" s="324"/>
      <c r="AZ67" s="319"/>
      <c r="BA67" s="323"/>
      <c r="BB67" s="299" t="s">
        <v>156</v>
      </c>
      <c r="BC67" s="300" t="s">
        <v>157</v>
      </c>
      <c r="BD67" s="301">
        <v>148.5</v>
      </c>
      <c r="BE67" s="302">
        <v>147.9</v>
      </c>
      <c r="BF67" s="306">
        <f t="shared" si="35"/>
        <v>0.59999999999999432</v>
      </c>
      <c r="BG67" s="304">
        <v>6</v>
      </c>
      <c r="BH67" s="301">
        <v>41.6</v>
      </c>
      <c r="BI67" s="302">
        <v>40.5</v>
      </c>
      <c r="BJ67" s="302">
        <f t="shared" si="33"/>
        <v>1.1000000000000014</v>
      </c>
      <c r="BK67" s="305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4" t="str">
        <f t="shared" si="30"/>
        <v/>
      </c>
      <c r="AX68" s="324"/>
      <c r="AZ68" s="319"/>
      <c r="BA68" s="321" t="s">
        <v>158</v>
      </c>
      <c r="BB68" s="285" t="s">
        <v>146</v>
      </c>
      <c r="BC68" s="286" t="s">
        <v>159</v>
      </c>
      <c r="BD68" s="287">
        <v>152.69999999999999</v>
      </c>
      <c r="BE68" s="288">
        <v>152.19999999999999</v>
      </c>
      <c r="BF68" s="288">
        <f t="shared" si="35"/>
        <v>0.5</v>
      </c>
      <c r="BG68" s="290">
        <v>6</v>
      </c>
      <c r="BH68" s="287">
        <v>45.6</v>
      </c>
      <c r="BI68" s="288">
        <v>44.5</v>
      </c>
      <c r="BJ68" s="288">
        <f t="shared" si="33"/>
        <v>1.1000000000000014</v>
      </c>
      <c r="BK68" s="291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4" t="str">
        <f t="shared" si="30"/>
        <v/>
      </c>
      <c r="AX69" s="324"/>
      <c r="AZ69" s="319"/>
      <c r="BA69" s="322"/>
      <c r="BB69" s="292" t="s">
        <v>148</v>
      </c>
      <c r="BC69" s="293" t="s">
        <v>160</v>
      </c>
      <c r="BD69" s="294">
        <v>155.1</v>
      </c>
      <c r="BE69" s="295">
        <v>154.9</v>
      </c>
      <c r="BF69" s="307">
        <f t="shared" si="35"/>
        <v>0.19999999999998863</v>
      </c>
      <c r="BG69" s="297">
        <v>15</v>
      </c>
      <c r="BH69" s="294">
        <v>48.4</v>
      </c>
      <c r="BI69" s="295">
        <v>47.7</v>
      </c>
      <c r="BJ69" s="295">
        <f t="shared" si="33"/>
        <v>0.69999999999999574</v>
      </c>
      <c r="BK69" s="298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4" t="str">
        <f t="shared" si="30"/>
        <v/>
      </c>
      <c r="AX70" s="324"/>
      <c r="AZ70" s="319"/>
      <c r="BA70" s="323"/>
      <c r="BB70" s="299" t="s">
        <v>150</v>
      </c>
      <c r="BC70" s="300" t="s">
        <v>161</v>
      </c>
      <c r="BD70" s="301">
        <v>156.80000000000001</v>
      </c>
      <c r="BE70" s="302">
        <v>156.5</v>
      </c>
      <c r="BF70" s="306">
        <f t="shared" si="35"/>
        <v>0.30000000000001137</v>
      </c>
      <c r="BG70" s="304">
        <v>10</v>
      </c>
      <c r="BH70" s="301">
        <v>50.3</v>
      </c>
      <c r="BI70" s="302">
        <v>49.9</v>
      </c>
      <c r="BJ70" s="302">
        <f t="shared" si="33"/>
        <v>0.39999999999999858</v>
      </c>
      <c r="BK70" s="305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4" t="str">
        <f t="shared" si="30"/>
        <v/>
      </c>
      <c r="AX71" s="324"/>
      <c r="AZ71" s="319"/>
      <c r="BA71" s="321" t="s">
        <v>162</v>
      </c>
      <c r="BB71" s="285" t="s">
        <v>146</v>
      </c>
      <c r="BC71" s="286" t="s">
        <v>163</v>
      </c>
      <c r="BD71" s="287">
        <v>156.69999999999999</v>
      </c>
      <c r="BE71" s="288">
        <v>157.19999999999999</v>
      </c>
      <c r="BF71" s="288">
        <f t="shared" si="35"/>
        <v>-0.5</v>
      </c>
      <c r="BG71" s="290">
        <v>32</v>
      </c>
      <c r="BH71" s="287">
        <v>51.6</v>
      </c>
      <c r="BI71" s="288">
        <v>51.2</v>
      </c>
      <c r="BJ71" s="288">
        <f t="shared" si="33"/>
        <v>0.39999999999999858</v>
      </c>
      <c r="BK71" s="291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4" t="str">
        <f t="shared" si="30"/>
        <v/>
      </c>
      <c r="AX72" s="324"/>
      <c r="AZ72" s="319"/>
      <c r="BA72" s="322"/>
      <c r="BB72" s="292" t="s">
        <v>148</v>
      </c>
      <c r="BC72" s="293" t="s">
        <v>164</v>
      </c>
      <c r="BD72" s="294">
        <v>158</v>
      </c>
      <c r="BE72" s="295">
        <v>157.69999999999999</v>
      </c>
      <c r="BF72" s="307">
        <f t="shared" si="35"/>
        <v>0.30000000000001137</v>
      </c>
      <c r="BG72" s="297">
        <v>10</v>
      </c>
      <c r="BH72" s="294">
        <v>52.8</v>
      </c>
      <c r="BI72" s="295">
        <v>52.1</v>
      </c>
      <c r="BJ72" s="295">
        <f t="shared" si="33"/>
        <v>0.69999999999999574</v>
      </c>
      <c r="BK72" s="298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4" t="str">
        <f t="shared" si="30"/>
        <v/>
      </c>
      <c r="AX73" s="324"/>
      <c r="AZ73" s="320"/>
      <c r="BA73" s="323"/>
      <c r="BB73" s="299" t="s">
        <v>150</v>
      </c>
      <c r="BC73" s="300" t="s">
        <v>165</v>
      </c>
      <c r="BD73" s="301">
        <v>158.19999999999999</v>
      </c>
      <c r="BE73" s="302">
        <v>158</v>
      </c>
      <c r="BF73" s="306">
        <f t="shared" si="35"/>
        <v>0.19999999999998863</v>
      </c>
      <c r="BG73" s="304">
        <v>14</v>
      </c>
      <c r="BH73" s="301">
        <v>53.2</v>
      </c>
      <c r="BI73" s="302">
        <v>52.5</v>
      </c>
      <c r="BJ73" s="302">
        <f t="shared" si="33"/>
        <v>0.70000000000000284</v>
      </c>
      <c r="BK73" s="305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4" t="str">
        <f t="shared" si="30"/>
        <v/>
      </c>
      <c r="AX74" s="324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4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4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4" t="str">
        <f t="shared" si="66"/>
        <v/>
      </c>
      <c r="AX76" s="324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4" t="str">
        <f t="shared" si="66"/>
        <v/>
      </c>
      <c r="AX77" s="324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4" t="str">
        <f t="shared" si="66"/>
        <v/>
      </c>
      <c r="AX78" s="324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4" t="str">
        <f t="shared" si="66"/>
        <v/>
      </c>
      <c r="AX79" s="324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4" t="str">
        <f t="shared" si="66"/>
        <v/>
      </c>
      <c r="AX80" s="324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4" t="str">
        <f t="shared" si="66"/>
        <v/>
      </c>
      <c r="AX81" s="324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4" t="str">
        <f t="shared" si="66"/>
        <v/>
      </c>
      <c r="AX82" s="324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4" t="str">
        <f t="shared" si="66"/>
        <v/>
      </c>
      <c r="AX83" s="324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4" t="str">
        <f t="shared" si="66"/>
        <v/>
      </c>
      <c r="AX84" s="324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4" t="str">
        <f t="shared" si="66"/>
        <v/>
      </c>
      <c r="AX85" s="324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4" t="str">
        <f t="shared" si="66"/>
        <v/>
      </c>
      <c r="AX86" s="324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4" t="str">
        <f t="shared" si="66"/>
        <v/>
      </c>
      <c r="AX87" s="324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4" t="str">
        <f t="shared" si="66"/>
        <v/>
      </c>
      <c r="AX88" s="324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4" t="str">
        <f t="shared" si="66"/>
        <v/>
      </c>
      <c r="AX89" s="324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4" t="str">
        <f t="shared" si="66"/>
        <v/>
      </c>
      <c r="AX90" s="324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4" t="str">
        <f t="shared" si="66"/>
        <v/>
      </c>
      <c r="AX91" s="324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4" t="str">
        <f t="shared" si="66"/>
        <v/>
      </c>
      <c r="AX92" s="324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4" t="str">
        <f t="shared" si="66"/>
        <v/>
      </c>
      <c r="AX93" s="324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4" t="str">
        <f t="shared" si="66"/>
        <v/>
      </c>
      <c r="AX94" s="324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4" t="str">
        <f t="shared" si="66"/>
        <v/>
      </c>
      <c r="AX95" s="324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4" t="str">
        <f t="shared" si="66"/>
        <v/>
      </c>
      <c r="AX96" s="324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4" t="str">
        <f t="shared" si="66"/>
        <v/>
      </c>
      <c r="AX97" s="324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4" t="str">
        <f t="shared" si="66"/>
        <v/>
      </c>
      <c r="AX98" s="324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4" t="str">
        <f t="shared" si="66"/>
        <v/>
      </c>
      <c r="AX99" s="324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4" t="str">
        <f t="shared" si="66"/>
        <v/>
      </c>
      <c r="AX100" s="324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4" t="str">
        <f t="shared" si="66"/>
        <v/>
      </c>
      <c r="AX101" s="324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4" t="str">
        <f t="shared" si="66"/>
        <v/>
      </c>
      <c r="AX102" s="324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4" t="str">
        <f t="shared" si="66"/>
        <v/>
      </c>
      <c r="AX103" s="324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4" t="str">
        <f t="shared" si="66"/>
        <v/>
      </c>
      <c r="AX104" s="324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4" t="str">
        <f t="shared" si="66"/>
        <v/>
      </c>
      <c r="AX105" s="324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4" t="str">
        <f t="shared" si="66"/>
        <v/>
      </c>
      <c r="AX106" s="324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4" t="str">
        <f t="shared" si="66"/>
        <v/>
      </c>
      <c r="AX107" s="324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4" t="str">
        <f t="shared" si="66"/>
        <v/>
      </c>
      <c r="AX108" s="324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4" t="str">
        <f t="shared" si="66"/>
        <v/>
      </c>
      <c r="AX109" s="324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4" t="str">
        <f t="shared" si="66"/>
        <v/>
      </c>
      <c r="AX110" s="324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4" t="str">
        <f t="shared" si="66"/>
        <v/>
      </c>
      <c r="AX111" s="324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4" t="str">
        <f t="shared" si="66"/>
        <v/>
      </c>
      <c r="AX112" s="324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4" t="str">
        <f t="shared" si="66"/>
        <v/>
      </c>
      <c r="AX113" s="324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4" t="str">
        <f t="shared" si="66"/>
        <v/>
      </c>
      <c r="AX114" s="324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4" t="str">
        <f t="shared" si="66"/>
        <v/>
      </c>
      <c r="AX115" s="324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4" t="str">
        <f t="shared" si="66"/>
        <v/>
      </c>
      <c r="AX116" s="324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4" t="str">
        <f t="shared" si="66"/>
        <v/>
      </c>
      <c r="AX117" s="324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4" t="str">
        <f t="shared" si="66"/>
        <v/>
      </c>
      <c r="AX118" s="324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4" t="str">
        <f t="shared" si="66"/>
        <v/>
      </c>
      <c r="AX119" s="324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4" t="str">
        <f t="shared" si="66"/>
        <v/>
      </c>
      <c r="AX120" s="324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4" t="str">
        <f t="shared" si="66"/>
        <v/>
      </c>
      <c r="AX121" s="324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4" t="str">
        <f t="shared" si="66"/>
        <v/>
      </c>
      <c r="AX122" s="324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4" t="str">
        <f t="shared" si="66"/>
        <v/>
      </c>
      <c r="AX123" s="324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4" t="str">
        <f t="shared" si="66"/>
        <v/>
      </c>
      <c r="AX124" s="324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4" t="str">
        <f t="shared" si="66"/>
        <v/>
      </c>
      <c r="AX125" s="324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4" t="str">
        <f t="shared" si="66"/>
        <v/>
      </c>
      <c r="AX126" s="324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4" t="str">
        <f t="shared" si="66"/>
        <v/>
      </c>
      <c r="AX127" s="324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4" t="str">
        <f t="shared" si="66"/>
        <v/>
      </c>
      <c r="AX128" s="324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4" t="str">
        <f t="shared" si="66"/>
        <v/>
      </c>
      <c r="AX129" s="324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4" t="str">
        <f t="shared" si="66"/>
        <v/>
      </c>
      <c r="AX130" s="324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4" t="str">
        <f t="shared" si="66"/>
        <v/>
      </c>
      <c r="AX131" s="324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4" t="str">
        <f t="shared" si="66"/>
        <v/>
      </c>
      <c r="AX132" s="324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4" t="str">
        <f t="shared" si="66"/>
        <v/>
      </c>
      <c r="AX133" s="324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4" t="str">
        <f t="shared" si="66"/>
        <v/>
      </c>
      <c r="AX134" s="324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4" t="str">
        <f t="shared" si="66"/>
        <v/>
      </c>
      <c r="AX135" s="324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4" t="str">
        <f t="shared" si="66"/>
        <v/>
      </c>
      <c r="AX136" s="324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4" t="str">
        <f t="shared" si="66"/>
        <v/>
      </c>
      <c r="AX137" s="324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4" t="str">
        <f t="shared" si="66"/>
        <v/>
      </c>
      <c r="AX138" s="324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4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4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4" t="str">
        <f t="shared" si="99"/>
        <v/>
      </c>
      <c r="AX140" s="324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4" t="str">
        <f t="shared" si="99"/>
        <v/>
      </c>
      <c r="AX141" s="324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4" t="str">
        <f t="shared" si="99"/>
        <v/>
      </c>
      <c r="AX142" s="324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4" t="str">
        <f t="shared" si="99"/>
        <v/>
      </c>
      <c r="AX143" s="324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4" t="str">
        <f t="shared" si="99"/>
        <v/>
      </c>
      <c r="AX144" s="324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4" t="str">
        <f t="shared" si="99"/>
        <v/>
      </c>
      <c r="AX145" s="324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4" t="str">
        <f t="shared" si="99"/>
        <v/>
      </c>
      <c r="AX146" s="324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4" t="str">
        <f t="shared" si="99"/>
        <v/>
      </c>
      <c r="AX147" s="324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4" t="str">
        <f t="shared" si="99"/>
        <v/>
      </c>
      <c r="AX148" s="324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4" t="str">
        <f t="shared" si="99"/>
        <v/>
      </c>
      <c r="AX149" s="324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4" t="str">
        <f t="shared" si="99"/>
        <v/>
      </c>
      <c r="AX150" s="324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4" t="str">
        <f t="shared" si="99"/>
        <v/>
      </c>
      <c r="AX151" s="324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4" t="str">
        <f t="shared" si="99"/>
        <v/>
      </c>
      <c r="AX152" s="324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4" t="str">
        <f t="shared" si="99"/>
        <v/>
      </c>
      <c r="AX153" s="324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4" t="str">
        <f t="shared" si="99"/>
        <v/>
      </c>
      <c r="AX154" s="324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4" t="str">
        <f t="shared" si="99"/>
        <v/>
      </c>
      <c r="AX155" s="324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4" t="str">
        <f t="shared" si="99"/>
        <v/>
      </c>
      <c r="AX156" s="324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4" t="str">
        <f t="shared" si="99"/>
        <v/>
      </c>
      <c r="AX157" s="324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4" t="str">
        <f t="shared" si="99"/>
        <v/>
      </c>
      <c r="AX158" s="324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4" t="str">
        <f t="shared" si="99"/>
        <v/>
      </c>
      <c r="AX159" s="324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4" t="str">
        <f t="shared" si="99"/>
        <v/>
      </c>
      <c r="AX160" s="324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4" t="str">
        <f t="shared" si="99"/>
        <v/>
      </c>
      <c r="AX161" s="324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4" t="str">
        <f t="shared" si="99"/>
        <v/>
      </c>
      <c r="AX162" s="324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4" t="str">
        <f t="shared" si="99"/>
        <v/>
      </c>
      <c r="AX163" s="324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4" t="str">
        <f t="shared" si="99"/>
        <v/>
      </c>
      <c r="AX164" s="324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4" t="str">
        <f t="shared" si="99"/>
        <v/>
      </c>
      <c r="AX165" s="324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4" t="str">
        <f t="shared" si="99"/>
        <v/>
      </c>
      <c r="AX166" s="324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4" t="str">
        <f t="shared" si="99"/>
        <v/>
      </c>
      <c r="AX167" s="324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4" t="str">
        <f t="shared" si="99"/>
        <v/>
      </c>
      <c r="AX168" s="324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4" t="str">
        <f t="shared" si="99"/>
        <v/>
      </c>
      <c r="AX169" s="324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4" t="str">
        <f t="shared" si="99"/>
        <v/>
      </c>
      <c r="AX170" s="324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4" t="str">
        <f t="shared" si="99"/>
        <v/>
      </c>
      <c r="AX171" s="324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4" t="str">
        <f t="shared" si="99"/>
        <v/>
      </c>
      <c r="AX172" s="324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4" t="str">
        <f t="shared" si="99"/>
        <v/>
      </c>
      <c r="AX173" s="324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4" t="str">
        <f t="shared" si="99"/>
        <v/>
      </c>
      <c r="AX174" s="324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4" t="str">
        <f t="shared" si="99"/>
        <v/>
      </c>
      <c r="AX175" s="324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4" t="str">
        <f t="shared" si="99"/>
        <v/>
      </c>
      <c r="AX176" s="324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4" t="str">
        <f t="shared" si="99"/>
        <v/>
      </c>
      <c r="AX177" s="324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4" t="str">
        <f t="shared" si="99"/>
        <v/>
      </c>
      <c r="AX178" s="324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4" t="str">
        <f t="shared" si="99"/>
        <v/>
      </c>
      <c r="AX179" s="324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4" t="str">
        <f t="shared" si="99"/>
        <v/>
      </c>
      <c r="AX180" s="324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4" t="str">
        <f t="shared" si="99"/>
        <v/>
      </c>
      <c r="AX181" s="324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4" t="str">
        <f t="shared" si="99"/>
        <v/>
      </c>
      <c r="AX182" s="324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4" t="str">
        <f t="shared" si="99"/>
        <v/>
      </c>
      <c r="AX183" s="324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4" t="str">
        <f t="shared" si="99"/>
        <v/>
      </c>
      <c r="AX184" s="324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4" t="str">
        <f t="shared" si="99"/>
        <v/>
      </c>
      <c r="AX185" s="324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4" t="str">
        <f t="shared" si="99"/>
        <v/>
      </c>
      <c r="AX186" s="324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4" t="str">
        <f t="shared" si="99"/>
        <v/>
      </c>
      <c r="AX187" s="324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4" t="str">
        <f t="shared" si="99"/>
        <v/>
      </c>
      <c r="AX188" s="324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4" t="str">
        <f t="shared" si="99"/>
        <v/>
      </c>
      <c r="AX189" s="324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4" t="str">
        <f t="shared" si="99"/>
        <v/>
      </c>
      <c r="AX190" s="324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4" t="str">
        <f t="shared" si="99"/>
        <v/>
      </c>
      <c r="AX191" s="324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4" t="str">
        <f t="shared" si="99"/>
        <v/>
      </c>
      <c r="AX192" s="324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4" t="str">
        <f t="shared" si="99"/>
        <v/>
      </c>
      <c r="AX193" s="324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4" t="str">
        <f t="shared" si="99"/>
        <v/>
      </c>
      <c r="AX194" s="324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4" t="str">
        <f t="shared" si="99"/>
        <v/>
      </c>
      <c r="AX195" s="324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4" t="str">
        <f t="shared" si="99"/>
        <v/>
      </c>
      <c r="AX196" s="324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4" t="str">
        <f t="shared" si="99"/>
        <v/>
      </c>
      <c r="AX197" s="324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4" t="str">
        <f t="shared" si="99"/>
        <v/>
      </c>
      <c r="AX198" s="324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4" t="str">
        <f t="shared" si="99"/>
        <v/>
      </c>
      <c r="AX199" s="324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4" t="str">
        <f t="shared" si="99"/>
        <v/>
      </c>
      <c r="AX200" s="324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4" t="str">
        <f t="shared" si="99"/>
        <v/>
      </c>
      <c r="AX201" s="324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4" t="str">
        <f t="shared" si="99"/>
        <v/>
      </c>
      <c r="AX202" s="324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4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4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4" t="str">
        <f t="shared" si="132"/>
        <v/>
      </c>
      <c r="AX204" s="324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4" t="str">
        <f t="shared" si="132"/>
        <v/>
      </c>
      <c r="AX205" s="324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4" t="str">
        <f t="shared" si="132"/>
        <v/>
      </c>
      <c r="AX206" s="324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4" t="str">
        <f t="shared" si="132"/>
        <v/>
      </c>
      <c r="AX207" s="324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4" t="str">
        <f t="shared" si="132"/>
        <v/>
      </c>
      <c r="AX208" s="324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4" t="str">
        <f t="shared" si="132"/>
        <v/>
      </c>
      <c r="AX209" s="324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4" t="str">
        <f t="shared" si="132"/>
        <v/>
      </c>
      <c r="AX210" s="324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4" t="str">
        <f t="shared" si="132"/>
        <v/>
      </c>
      <c r="AX211" s="324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4" t="str">
        <f t="shared" si="132"/>
        <v/>
      </c>
      <c r="AX212" s="324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4" t="str">
        <f t="shared" si="132"/>
        <v/>
      </c>
      <c r="AX213" s="324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4" t="str">
        <f t="shared" si="132"/>
        <v/>
      </c>
      <c r="AX214" s="324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4" t="str">
        <f t="shared" si="132"/>
        <v/>
      </c>
      <c r="AX215" s="324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4" t="str">
        <f t="shared" si="132"/>
        <v/>
      </c>
      <c r="AX216" s="324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4" t="str">
        <f t="shared" si="132"/>
        <v/>
      </c>
      <c r="AX217" s="324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4" t="str">
        <f t="shared" si="132"/>
        <v/>
      </c>
      <c r="AX218" s="324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4" t="str">
        <f t="shared" si="132"/>
        <v/>
      </c>
      <c r="AX219" s="324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4" t="str">
        <f t="shared" si="132"/>
        <v/>
      </c>
      <c r="AX220" s="324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4" t="str">
        <f t="shared" si="132"/>
        <v/>
      </c>
      <c r="AX221" s="324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4" t="str">
        <f t="shared" si="132"/>
        <v/>
      </c>
      <c r="AX222" s="324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4" t="str">
        <f t="shared" si="132"/>
        <v/>
      </c>
      <c r="AX223" s="324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4" t="str">
        <f t="shared" si="132"/>
        <v/>
      </c>
      <c r="AX224" s="324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4" t="str">
        <f t="shared" si="132"/>
        <v/>
      </c>
      <c r="AX225" s="324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4" t="str">
        <f t="shared" si="132"/>
        <v/>
      </c>
      <c r="AX226" s="324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4" t="str">
        <f t="shared" si="132"/>
        <v/>
      </c>
      <c r="AX227" s="324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4" t="str">
        <f t="shared" si="132"/>
        <v/>
      </c>
      <c r="AX228" s="324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4" t="str">
        <f t="shared" si="132"/>
        <v/>
      </c>
      <c r="AX229" s="324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4" t="str">
        <f t="shared" si="132"/>
        <v/>
      </c>
      <c r="AX230" s="324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4" t="str">
        <f t="shared" si="132"/>
        <v/>
      </c>
      <c r="AX231" s="324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4" t="str">
        <f t="shared" si="132"/>
        <v/>
      </c>
      <c r="AX232" s="324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4" t="str">
        <f t="shared" si="132"/>
        <v/>
      </c>
      <c r="AX233" s="324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4" t="str">
        <f t="shared" si="132"/>
        <v/>
      </c>
      <c r="AX234" s="324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4" t="str">
        <f t="shared" si="132"/>
        <v/>
      </c>
      <c r="AX235" s="324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4" t="str">
        <f t="shared" si="132"/>
        <v/>
      </c>
      <c r="AX236" s="324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4" t="str">
        <f t="shared" si="132"/>
        <v/>
      </c>
      <c r="AX237" s="324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4" t="str">
        <f t="shared" si="132"/>
        <v/>
      </c>
      <c r="AX238" s="324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4" t="str">
        <f t="shared" si="132"/>
        <v/>
      </c>
      <c r="AX239" s="324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4" t="str">
        <f t="shared" si="132"/>
        <v/>
      </c>
      <c r="AX240" s="324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4" t="str">
        <f t="shared" si="132"/>
        <v/>
      </c>
      <c r="AX241" s="324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4" t="str">
        <f t="shared" si="132"/>
        <v/>
      </c>
      <c r="AX242" s="324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4" t="str">
        <f t="shared" si="132"/>
        <v/>
      </c>
      <c r="AX243" s="324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4" t="str">
        <f t="shared" si="132"/>
        <v/>
      </c>
      <c r="AX244" s="324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4" t="str">
        <f t="shared" si="132"/>
        <v/>
      </c>
      <c r="AX245" s="324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4" t="str">
        <f t="shared" si="132"/>
        <v/>
      </c>
      <c r="AX246" s="324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4" t="str">
        <f t="shared" si="132"/>
        <v/>
      </c>
      <c r="AX247" s="324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4" t="str">
        <f t="shared" si="132"/>
        <v/>
      </c>
      <c r="AX248" s="324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4" t="str">
        <f t="shared" si="132"/>
        <v/>
      </c>
      <c r="AX249" s="324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4" t="str">
        <f t="shared" si="132"/>
        <v/>
      </c>
      <c r="AX250" s="324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4" t="str">
        <f t="shared" si="132"/>
        <v/>
      </c>
      <c r="AX251" s="324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4" t="str">
        <f t="shared" si="132"/>
        <v/>
      </c>
      <c r="AX252" s="324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4" t="str">
        <f t="shared" si="132"/>
        <v/>
      </c>
      <c r="AX253" s="324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4" t="str">
        <f t="shared" si="132"/>
        <v/>
      </c>
      <c r="AX254" s="324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4" t="str">
        <f t="shared" si="132"/>
        <v/>
      </c>
      <c r="AX255" s="324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4" t="str">
        <f t="shared" si="132"/>
        <v/>
      </c>
      <c r="AX256" s="324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4" t="str">
        <f t="shared" si="132"/>
        <v/>
      </c>
      <c r="AX257" s="324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4" t="str">
        <f t="shared" si="132"/>
        <v/>
      </c>
      <c r="AX258" s="324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4" t="str">
        <f t="shared" si="132"/>
        <v/>
      </c>
      <c r="AX259" s="324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4" t="str">
        <f t="shared" si="132"/>
        <v/>
      </c>
      <c r="AX260" s="324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4" t="str">
        <f t="shared" si="132"/>
        <v/>
      </c>
      <c r="AX261" s="324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4" t="str">
        <f t="shared" si="132"/>
        <v/>
      </c>
      <c r="AX262" s="324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4" t="str">
        <f t="shared" si="132"/>
        <v/>
      </c>
      <c r="AX263" s="324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4" t="str">
        <f t="shared" si="132"/>
        <v/>
      </c>
      <c r="AX264" s="324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4" t="str">
        <f t="shared" si="132"/>
        <v/>
      </c>
      <c r="AX265" s="324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4" t="str">
        <f t="shared" si="132"/>
        <v/>
      </c>
      <c r="AX266" s="324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4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4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4" t="str">
        <f t="shared" si="165"/>
        <v/>
      </c>
      <c r="AX268" s="324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4" t="str">
        <f t="shared" si="165"/>
        <v/>
      </c>
      <c r="AX269" s="324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4" t="str">
        <f t="shared" si="165"/>
        <v/>
      </c>
      <c r="AX270" s="324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4" t="str">
        <f t="shared" si="165"/>
        <v/>
      </c>
      <c r="AX271" s="324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4" t="str">
        <f t="shared" si="165"/>
        <v/>
      </c>
      <c r="AX272" s="324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4" t="str">
        <f t="shared" si="165"/>
        <v/>
      </c>
      <c r="AX273" s="324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4" t="str">
        <f t="shared" si="165"/>
        <v/>
      </c>
      <c r="AX274" s="324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4" t="str">
        <f t="shared" si="165"/>
        <v/>
      </c>
      <c r="AX275" s="324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4" t="str">
        <f t="shared" si="165"/>
        <v/>
      </c>
      <c r="AX276" s="324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4" t="str">
        <f t="shared" si="165"/>
        <v/>
      </c>
      <c r="AX277" s="324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4" t="str">
        <f t="shared" si="165"/>
        <v/>
      </c>
      <c r="AX278" s="324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4" t="str">
        <f t="shared" si="165"/>
        <v/>
      </c>
      <c r="AX279" s="324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4" t="str">
        <f t="shared" si="165"/>
        <v/>
      </c>
      <c r="AX280" s="324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4" t="str">
        <f t="shared" si="165"/>
        <v/>
      </c>
      <c r="AX281" s="324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4" t="str">
        <f t="shared" si="165"/>
        <v/>
      </c>
      <c r="AX282" s="324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4" t="str">
        <f t="shared" si="165"/>
        <v/>
      </c>
      <c r="AX283" s="324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4" t="str">
        <f t="shared" si="165"/>
        <v/>
      </c>
      <c r="AX284" s="324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4" t="str">
        <f t="shared" si="165"/>
        <v/>
      </c>
      <c r="AX285" s="324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4" t="str">
        <f t="shared" si="165"/>
        <v/>
      </c>
      <c r="AX286" s="324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4" t="str">
        <f t="shared" si="165"/>
        <v/>
      </c>
      <c r="AX287" s="324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4" t="str">
        <f t="shared" si="165"/>
        <v/>
      </c>
      <c r="AX288" s="324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4" t="str">
        <f t="shared" si="165"/>
        <v/>
      </c>
      <c r="AX289" s="324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4" t="str">
        <f t="shared" si="165"/>
        <v/>
      </c>
      <c r="AX290" s="324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4" t="str">
        <f t="shared" si="165"/>
        <v/>
      </c>
      <c r="AX291" s="324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4" t="str">
        <f t="shared" si="165"/>
        <v/>
      </c>
      <c r="AX292" s="324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4" t="str">
        <f t="shared" si="165"/>
        <v/>
      </c>
      <c r="AX293" s="324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4" t="str">
        <f t="shared" si="165"/>
        <v/>
      </c>
      <c r="AX294" s="324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4" t="str">
        <f t="shared" si="165"/>
        <v/>
      </c>
      <c r="AX295" s="324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4" t="str">
        <f t="shared" si="165"/>
        <v/>
      </c>
      <c r="AX296" s="324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4" t="str">
        <f t="shared" si="165"/>
        <v/>
      </c>
      <c r="AX297" s="324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4" t="str">
        <f t="shared" si="165"/>
        <v/>
      </c>
      <c r="AX298" s="324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4" t="str">
        <f t="shared" si="165"/>
        <v/>
      </c>
      <c r="AX299" s="324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4" t="str">
        <f t="shared" si="165"/>
        <v/>
      </c>
      <c r="AX300" s="324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4" t="str">
        <f t="shared" si="165"/>
        <v/>
      </c>
      <c r="AX301" s="324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4" t="str">
        <f t="shared" si="165"/>
        <v/>
      </c>
      <c r="AX302" s="324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4" t="str">
        <f t="shared" si="165"/>
        <v/>
      </c>
      <c r="AX303" s="324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4" t="str">
        <f t="shared" si="165"/>
        <v/>
      </c>
      <c r="AX304" s="324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4" t="str">
        <f t="shared" si="165"/>
        <v/>
      </c>
      <c r="AX305" s="324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4" t="str">
        <f t="shared" si="165"/>
        <v/>
      </c>
      <c r="AX306" s="324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4" t="str">
        <f t="shared" si="165"/>
        <v/>
      </c>
      <c r="AX307" s="324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4" t="str">
        <f t="shared" si="165"/>
        <v/>
      </c>
      <c r="AX308" s="324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4" t="str">
        <f t="shared" si="165"/>
        <v/>
      </c>
      <c r="AX309" s="324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18</v>
      </c>
      <c r="M312" s="149">
        <v>2</v>
      </c>
      <c r="P312" s="150">
        <v>13</v>
      </c>
      <c r="Q312" s="151">
        <v>2</v>
      </c>
      <c r="T312" s="150">
        <v>21</v>
      </c>
      <c r="U312" s="151">
        <v>2</v>
      </c>
      <c r="X312" s="150">
        <v>30</v>
      </c>
      <c r="Y312" s="151">
        <v>2</v>
      </c>
      <c r="Z312" s="146"/>
      <c r="AA312" s="146"/>
      <c r="AD312" s="152">
        <v>300</v>
      </c>
      <c r="AE312" s="151">
        <v>9</v>
      </c>
      <c r="AH312" s="150">
        <v>26</v>
      </c>
      <c r="AI312" s="151">
        <v>2</v>
      </c>
      <c r="AL312" s="150">
        <v>6.7</v>
      </c>
      <c r="AM312" s="151">
        <v>9</v>
      </c>
      <c r="AP312" s="150">
        <v>150</v>
      </c>
      <c r="AQ312" s="151">
        <v>2</v>
      </c>
      <c r="AT312" s="150">
        <v>13</v>
      </c>
      <c r="AU312" s="151">
        <v>2</v>
      </c>
      <c r="AV312" s="187">
        <v>31</v>
      </c>
      <c r="AW312" s="151" t="s">
        <v>116</v>
      </c>
    </row>
    <row r="313" spans="1:50">
      <c r="L313" s="148">
        <v>23</v>
      </c>
      <c r="M313" s="149">
        <v>3</v>
      </c>
      <c r="P313" s="150">
        <v>16</v>
      </c>
      <c r="Q313" s="151">
        <v>3</v>
      </c>
      <c r="T313" s="150">
        <v>28</v>
      </c>
      <c r="U313" s="151">
        <v>3</v>
      </c>
      <c r="X313" s="150">
        <v>37</v>
      </c>
      <c r="Y313" s="151">
        <v>3</v>
      </c>
      <c r="Z313" s="146"/>
      <c r="AA313" s="146"/>
      <c r="AD313" s="152">
        <v>317</v>
      </c>
      <c r="AE313" s="151">
        <v>8</v>
      </c>
      <c r="AH313" s="150">
        <v>37</v>
      </c>
      <c r="AI313" s="151">
        <v>3</v>
      </c>
      <c r="AL313" s="153">
        <v>6.9</v>
      </c>
      <c r="AM313" s="151">
        <v>8</v>
      </c>
      <c r="AP313" s="150">
        <v>170</v>
      </c>
      <c r="AQ313" s="151">
        <v>3</v>
      </c>
      <c r="AT313" s="150">
        <v>16</v>
      </c>
      <c r="AU313" s="151">
        <v>3</v>
      </c>
      <c r="AV313" s="187">
        <v>41</v>
      </c>
      <c r="AW313" s="151" t="s">
        <v>117</v>
      </c>
    </row>
    <row r="314" spans="1:50">
      <c r="L314" s="148">
        <v>28</v>
      </c>
      <c r="M314" s="149">
        <v>4</v>
      </c>
      <c r="P314" s="150">
        <v>19</v>
      </c>
      <c r="Q314" s="151">
        <v>4</v>
      </c>
      <c r="T314" s="150">
        <v>33</v>
      </c>
      <c r="U314" s="151">
        <v>4</v>
      </c>
      <c r="X314" s="150">
        <v>41</v>
      </c>
      <c r="Y314" s="151">
        <v>4</v>
      </c>
      <c r="Z314" s="146"/>
      <c r="AA314" s="146"/>
      <c r="AD314" s="152">
        <v>334</v>
      </c>
      <c r="AE314" s="151">
        <v>7</v>
      </c>
      <c r="AH314" s="150">
        <v>51</v>
      </c>
      <c r="AI314" s="151">
        <v>4</v>
      </c>
      <c r="AL314" s="150">
        <v>7.1</v>
      </c>
      <c r="AM314" s="151">
        <v>7</v>
      </c>
      <c r="AP314" s="150">
        <v>188</v>
      </c>
      <c r="AQ314" s="151">
        <v>4</v>
      </c>
      <c r="AT314" s="150">
        <v>19</v>
      </c>
      <c r="AU314" s="151">
        <v>4</v>
      </c>
      <c r="AV314" s="187">
        <v>52</v>
      </c>
      <c r="AW314" s="151" t="s">
        <v>118</v>
      </c>
    </row>
    <row r="315" spans="1:50" ht="14.25" thickBot="1">
      <c r="L315" s="148">
        <v>33</v>
      </c>
      <c r="M315" s="149">
        <v>5</v>
      </c>
      <c r="P315" s="154">
        <v>22</v>
      </c>
      <c r="Q315" s="155">
        <v>5</v>
      </c>
      <c r="T315" s="154">
        <v>39</v>
      </c>
      <c r="U315" s="155">
        <v>5</v>
      </c>
      <c r="X315" s="154">
        <v>45</v>
      </c>
      <c r="Y315" s="155">
        <v>5</v>
      </c>
      <c r="Z315" s="146"/>
      <c r="AA315" s="146"/>
      <c r="AD315" s="156">
        <v>356</v>
      </c>
      <c r="AE315" s="155">
        <v>6</v>
      </c>
      <c r="AH315" s="154">
        <v>63</v>
      </c>
      <c r="AI315" s="155">
        <v>5</v>
      </c>
      <c r="AL315" s="154">
        <v>7.3</v>
      </c>
      <c r="AM315" s="155">
        <v>6</v>
      </c>
      <c r="AP315" s="154">
        <v>203</v>
      </c>
      <c r="AQ315" s="155">
        <v>5</v>
      </c>
      <c r="AT315" s="154">
        <v>22</v>
      </c>
      <c r="AU315" s="155">
        <v>5</v>
      </c>
      <c r="AV315" s="188">
        <v>61</v>
      </c>
      <c r="AW315" s="157" t="s">
        <v>119</v>
      </c>
    </row>
    <row r="316" spans="1:50">
      <c r="L316" s="148">
        <v>38</v>
      </c>
      <c r="M316" s="149">
        <v>6</v>
      </c>
      <c r="P316" s="150">
        <v>25</v>
      </c>
      <c r="Q316" s="151">
        <v>6</v>
      </c>
      <c r="T316" s="150">
        <v>44</v>
      </c>
      <c r="U316" s="151">
        <v>6</v>
      </c>
      <c r="X316" s="150">
        <v>49</v>
      </c>
      <c r="Y316" s="151">
        <v>6</v>
      </c>
      <c r="Z316" s="146"/>
      <c r="AA316" s="146"/>
      <c r="AD316" s="152">
        <v>383</v>
      </c>
      <c r="AE316" s="151">
        <v>5</v>
      </c>
      <c r="AH316" s="150">
        <v>76</v>
      </c>
      <c r="AI316" s="151">
        <v>6</v>
      </c>
      <c r="AL316" s="150">
        <v>7.6</v>
      </c>
      <c r="AM316" s="151">
        <v>5</v>
      </c>
      <c r="AP316" s="150">
        <v>218</v>
      </c>
      <c r="AQ316" s="151">
        <v>6</v>
      </c>
      <c r="AT316" s="158">
        <v>25</v>
      </c>
      <c r="AU316" s="159">
        <v>6</v>
      </c>
      <c r="AV316" s="160"/>
      <c r="AW316" s="160"/>
    </row>
    <row r="317" spans="1:50">
      <c r="L317" s="148">
        <v>43</v>
      </c>
      <c r="M317" s="149">
        <v>7</v>
      </c>
      <c r="P317" s="150">
        <v>27</v>
      </c>
      <c r="Q317" s="151">
        <v>7</v>
      </c>
      <c r="T317" s="150">
        <v>49</v>
      </c>
      <c r="U317" s="151">
        <v>7</v>
      </c>
      <c r="X317" s="150">
        <v>53</v>
      </c>
      <c r="Y317" s="151">
        <v>7</v>
      </c>
      <c r="Z317" s="146"/>
      <c r="AA317" s="146"/>
      <c r="AD317" s="152">
        <v>411</v>
      </c>
      <c r="AE317" s="151">
        <v>4</v>
      </c>
      <c r="AH317" s="150">
        <v>90</v>
      </c>
      <c r="AI317" s="151">
        <v>7</v>
      </c>
      <c r="AL317" s="153">
        <v>8</v>
      </c>
      <c r="AM317" s="151">
        <v>4</v>
      </c>
      <c r="AP317" s="150">
        <v>230</v>
      </c>
      <c r="AQ317" s="151">
        <v>7</v>
      </c>
      <c r="AT317" s="150">
        <v>28</v>
      </c>
      <c r="AU317" s="151">
        <v>7</v>
      </c>
      <c r="AV317" s="160"/>
      <c r="AW317" s="160"/>
    </row>
    <row r="318" spans="1:50">
      <c r="L318" s="148">
        <v>47</v>
      </c>
      <c r="M318" s="149">
        <v>8</v>
      </c>
      <c r="P318" s="150">
        <v>30</v>
      </c>
      <c r="Q318" s="151">
        <v>8</v>
      </c>
      <c r="T318" s="150">
        <v>53</v>
      </c>
      <c r="U318" s="151">
        <v>8</v>
      </c>
      <c r="X318" s="150">
        <v>56</v>
      </c>
      <c r="Y318" s="151">
        <v>8</v>
      </c>
      <c r="Z318" s="146"/>
      <c r="AA318" s="146"/>
      <c r="AD318" s="152">
        <v>451</v>
      </c>
      <c r="AE318" s="151">
        <v>3</v>
      </c>
      <c r="AH318" s="150">
        <v>102</v>
      </c>
      <c r="AI318" s="151">
        <v>8</v>
      </c>
      <c r="AL318" s="150">
        <v>8.5</v>
      </c>
      <c r="AM318" s="151">
        <v>3</v>
      </c>
      <c r="AP318" s="150">
        <v>242</v>
      </c>
      <c r="AQ318" s="151">
        <v>8</v>
      </c>
      <c r="AT318" s="150">
        <v>31</v>
      </c>
      <c r="AU318" s="151">
        <v>8</v>
      </c>
      <c r="AV318" s="160"/>
      <c r="AW318" s="160"/>
    </row>
    <row r="319" spans="1:50">
      <c r="L319" s="148">
        <v>51</v>
      </c>
      <c r="M319" s="149">
        <v>9</v>
      </c>
      <c r="P319" s="150">
        <v>33</v>
      </c>
      <c r="Q319" s="151">
        <v>9</v>
      </c>
      <c r="T319" s="150">
        <v>58</v>
      </c>
      <c r="U319" s="151">
        <v>9</v>
      </c>
      <c r="X319" s="150">
        <v>60</v>
      </c>
      <c r="Y319" s="151">
        <v>9</v>
      </c>
      <c r="Z319" s="146"/>
      <c r="AA319" s="146"/>
      <c r="AD319" s="152">
        <v>500</v>
      </c>
      <c r="AE319" s="151">
        <v>2</v>
      </c>
      <c r="AH319" s="150">
        <v>113</v>
      </c>
      <c r="AI319" s="151">
        <v>9</v>
      </c>
      <c r="AL319" s="150">
        <v>9.1</v>
      </c>
      <c r="AM319" s="151">
        <v>2</v>
      </c>
      <c r="AP319" s="150">
        <v>254</v>
      </c>
      <c r="AQ319" s="151">
        <v>9</v>
      </c>
      <c r="AT319" s="150">
        <v>34</v>
      </c>
      <c r="AU319" s="151">
        <v>9</v>
      </c>
      <c r="AV319" s="160"/>
      <c r="AW319" s="160"/>
    </row>
    <row r="320" spans="1:50" ht="14.25" thickBot="1">
      <c r="L320" s="161">
        <v>56</v>
      </c>
      <c r="M320" s="162">
        <v>10</v>
      </c>
      <c r="P320" s="163">
        <v>35</v>
      </c>
      <c r="Q320" s="164">
        <v>10</v>
      </c>
      <c r="T320" s="163">
        <v>64</v>
      </c>
      <c r="U320" s="164">
        <v>10</v>
      </c>
      <c r="X320" s="163">
        <v>63</v>
      </c>
      <c r="Y320" s="164">
        <v>10</v>
      </c>
      <c r="Z320" s="146"/>
      <c r="AA320" s="146"/>
      <c r="AD320" s="165">
        <v>561</v>
      </c>
      <c r="AE320" s="164">
        <v>1</v>
      </c>
      <c r="AH320" s="163">
        <v>125</v>
      </c>
      <c r="AI320" s="164">
        <v>10</v>
      </c>
      <c r="AL320" s="163">
        <v>9.8000000000000007</v>
      </c>
      <c r="AM320" s="164">
        <v>1</v>
      </c>
      <c r="AP320" s="163">
        <v>265</v>
      </c>
      <c r="AQ320" s="164">
        <v>10</v>
      </c>
      <c r="AT320" s="163">
        <v>37</v>
      </c>
      <c r="AU320" s="164">
        <v>10</v>
      </c>
      <c r="AV320" s="160"/>
      <c r="AW320" s="160"/>
    </row>
    <row r="323" ht="16.5" customHeight="1"/>
  </sheetData>
  <mergeCells count="393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164:AX164"/>
    <mergeCell ref="AW165:AX165"/>
    <mergeCell ref="AW160:AX160"/>
    <mergeCell ref="AW161:AX161"/>
    <mergeCell ref="AW162:AX162"/>
    <mergeCell ref="AW163:AX163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AW153:AX153"/>
    <mergeCell ref="AW154:AX154"/>
    <mergeCell ref="AW155:AX155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7"/>
      <c r="C1" s="338"/>
    </row>
    <row r="2" spans="1:76" s="6" customFormat="1" ht="20.100000000000001" customHeight="1" thickTop="1" thickBot="1">
      <c r="A2" s="339" t="s">
        <v>86</v>
      </c>
      <c r="B2" s="348"/>
      <c r="C2" s="349"/>
      <c r="D2" s="341" t="s">
        <v>1</v>
      </c>
      <c r="E2" s="342"/>
      <c r="F2" s="341" t="s">
        <v>2</v>
      </c>
      <c r="G2" s="342"/>
      <c r="H2" s="346"/>
      <c r="I2" s="347"/>
      <c r="J2" s="343" t="s">
        <v>3</v>
      </c>
      <c r="K2" s="344"/>
      <c r="L2" s="344"/>
      <c r="M2" s="345"/>
      <c r="N2" s="343" t="s">
        <v>4</v>
      </c>
      <c r="O2" s="344"/>
      <c r="P2" s="344"/>
      <c r="Q2" s="345"/>
      <c r="R2" s="343" t="s">
        <v>5</v>
      </c>
      <c r="S2" s="344"/>
      <c r="T2" s="344"/>
      <c r="U2" s="345"/>
      <c r="V2" s="343" t="s">
        <v>120</v>
      </c>
      <c r="W2" s="344"/>
      <c r="X2" s="344"/>
      <c r="Y2" s="345"/>
      <c r="Z2" s="343" t="s">
        <v>87</v>
      </c>
      <c r="AA2" s="344"/>
      <c r="AB2" s="344"/>
      <c r="AC2" s="344"/>
      <c r="AD2" s="344"/>
      <c r="AE2" s="345"/>
      <c r="AF2" s="343" t="s">
        <v>88</v>
      </c>
      <c r="AG2" s="344"/>
      <c r="AH2" s="344"/>
      <c r="AI2" s="345"/>
      <c r="AJ2" s="343" t="s">
        <v>89</v>
      </c>
      <c r="AK2" s="344"/>
      <c r="AL2" s="344"/>
      <c r="AM2" s="345"/>
      <c r="AN2" s="343" t="s">
        <v>121</v>
      </c>
      <c r="AO2" s="344"/>
      <c r="AP2" s="344"/>
      <c r="AQ2" s="345"/>
      <c r="AR2" s="343" t="s">
        <v>90</v>
      </c>
      <c r="AS2" s="344"/>
      <c r="AT2" s="344"/>
      <c r="AU2" s="344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39"/>
      <c r="B3" s="114"/>
      <c r="C3" s="120" t="s">
        <v>8</v>
      </c>
      <c r="D3" s="7">
        <f>COUNT(D10:D309)</f>
        <v>0</v>
      </c>
      <c r="E3" s="166" t="s">
        <v>134</v>
      </c>
      <c r="F3" s="7">
        <f>COUNT(F10:F309)</f>
        <v>0</v>
      </c>
      <c r="G3" s="166" t="s">
        <v>134</v>
      </c>
      <c r="H3" s="7">
        <f>COUNT(H10:H309)</f>
        <v>0</v>
      </c>
      <c r="I3" s="166"/>
      <c r="J3" s="7">
        <f>COUNT(J10:J309)</f>
        <v>0</v>
      </c>
      <c r="K3" s="167" t="s">
        <v>169</v>
      </c>
      <c r="L3" s="168" t="s">
        <v>132</v>
      </c>
      <c r="M3" s="30" t="s">
        <v>9</v>
      </c>
      <c r="N3" s="7">
        <f>COUNT(N10:N309)</f>
        <v>0</v>
      </c>
      <c r="O3" s="167" t="s">
        <v>169</v>
      </c>
      <c r="P3" s="168" t="s">
        <v>132</v>
      </c>
      <c r="Q3" s="30" t="s">
        <v>9</v>
      </c>
      <c r="R3" s="7">
        <f>COUNT(R10:R309)</f>
        <v>0</v>
      </c>
      <c r="S3" s="167" t="s">
        <v>169</v>
      </c>
      <c r="T3" s="168" t="s">
        <v>132</v>
      </c>
      <c r="U3" s="30" t="s">
        <v>9</v>
      </c>
      <c r="V3" s="7">
        <f>COUNT(V10:V309)</f>
        <v>0</v>
      </c>
      <c r="W3" s="167" t="s">
        <v>169</v>
      </c>
      <c r="X3" s="168" t="s">
        <v>132</v>
      </c>
      <c r="Y3" s="30" t="s">
        <v>9</v>
      </c>
      <c r="Z3" s="354" t="s">
        <v>91</v>
      </c>
      <c r="AA3" s="355"/>
      <c r="AB3" s="7">
        <f>COUNT(AB10:AB309)</f>
        <v>0</v>
      </c>
      <c r="AC3" s="167" t="s">
        <v>169</v>
      </c>
      <c r="AD3" s="168" t="s">
        <v>132</v>
      </c>
      <c r="AE3" s="30" t="s">
        <v>9</v>
      </c>
      <c r="AF3" s="7">
        <f>COUNT(AF10:AF309)</f>
        <v>0</v>
      </c>
      <c r="AG3" s="167" t="s">
        <v>169</v>
      </c>
      <c r="AH3" s="168" t="s">
        <v>132</v>
      </c>
      <c r="AI3" s="30" t="s">
        <v>9</v>
      </c>
      <c r="AJ3" s="7">
        <f>COUNT(AJ10:AJ309)</f>
        <v>0</v>
      </c>
      <c r="AK3" s="167" t="s">
        <v>169</v>
      </c>
      <c r="AL3" s="168" t="s">
        <v>132</v>
      </c>
      <c r="AM3" s="30" t="s">
        <v>9</v>
      </c>
      <c r="AN3" s="7">
        <f>COUNT(AN10:AN309)</f>
        <v>0</v>
      </c>
      <c r="AO3" s="167" t="s">
        <v>169</v>
      </c>
      <c r="AP3" s="168" t="s">
        <v>132</v>
      </c>
      <c r="AQ3" s="30" t="s">
        <v>9</v>
      </c>
      <c r="AR3" s="7">
        <f>COUNT(AR10:AR309)</f>
        <v>0</v>
      </c>
      <c r="AS3" s="167" t="s">
        <v>169</v>
      </c>
      <c r="AT3" s="168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39"/>
      <c r="B4" s="114"/>
      <c r="C4" s="120" t="s">
        <v>11</v>
      </c>
      <c r="D4" s="11">
        <f>SUM(D10:D309)</f>
        <v>0</v>
      </c>
      <c r="E4" s="169">
        <f>BD60</f>
        <v>170.5</v>
      </c>
      <c r="F4" s="11">
        <f>SUM(F10:F309)</f>
        <v>0</v>
      </c>
      <c r="G4" s="169">
        <f>BH60</f>
        <v>60.6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56"/>
      <c r="AA4" s="357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39"/>
      <c r="B5" s="114"/>
      <c r="C5" s="120" t="s">
        <v>15</v>
      </c>
      <c r="D5" s="12" t="str">
        <f>IF((D3&gt;0),D4/D3,"")</f>
        <v/>
      </c>
      <c r="E5" s="174" t="s">
        <v>135</v>
      </c>
      <c r="F5" s="12" t="str">
        <f>IF((F3&gt;0),F4/F3,"")</f>
        <v/>
      </c>
      <c r="G5" s="174" t="s">
        <v>135</v>
      </c>
      <c r="H5" s="12" t="str">
        <f>IF((H3&gt;0),H4/H3,"")</f>
        <v/>
      </c>
      <c r="I5" s="174"/>
      <c r="J5" s="12" t="str">
        <f>IF((J3&gt;0),J4/J3,"")</f>
        <v/>
      </c>
      <c r="K5" s="175">
        <f>BB41</f>
        <v>38.64</v>
      </c>
      <c r="L5" s="176">
        <f>BB21</f>
        <v>38.756852343059236</v>
      </c>
      <c r="M5" s="13" t="s">
        <v>16</v>
      </c>
      <c r="N5" s="12" t="str">
        <f>IF((N3&gt;0),N4/N3,"")</f>
        <v/>
      </c>
      <c r="O5" s="175">
        <f>BE41</f>
        <v>29.63</v>
      </c>
      <c r="P5" s="176">
        <f>BE21</f>
        <v>29.953263497179694</v>
      </c>
      <c r="Q5" s="13" t="s">
        <v>16</v>
      </c>
      <c r="R5" s="12" t="str">
        <f>IF((R3&gt;0),R4/R3,"")</f>
        <v/>
      </c>
      <c r="S5" s="175">
        <f>BH41</f>
        <v>51.31</v>
      </c>
      <c r="T5" s="176">
        <f>BH21</f>
        <v>49.252818035426728</v>
      </c>
      <c r="U5" s="13" t="s">
        <v>16</v>
      </c>
      <c r="V5" s="12" t="str">
        <f>IF((V3&gt;0),V4/V3,"")</f>
        <v/>
      </c>
      <c r="W5" s="175">
        <f>BK41</f>
        <v>57.98</v>
      </c>
      <c r="X5" s="176">
        <f>BK21</f>
        <v>57.329052969502406</v>
      </c>
      <c r="Y5" s="13" t="s">
        <v>16</v>
      </c>
      <c r="Z5" s="356"/>
      <c r="AA5" s="357"/>
      <c r="AB5" s="12" t="str">
        <f>IF((AB3&gt;0),AB4/AB3,"")</f>
        <v/>
      </c>
      <c r="AC5" s="175">
        <f>BN41</f>
        <v>425.01</v>
      </c>
      <c r="AD5" s="176">
        <f>BN21</f>
        <v>371.74321503131523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BQ41</f>
        <v>7.35</v>
      </c>
      <c r="AL5" s="176">
        <f>BQ21</f>
        <v>7.2875889967637582</v>
      </c>
      <c r="AM5" s="13" t="s">
        <v>16</v>
      </c>
      <c r="AN5" s="12" t="str">
        <f>IF((AN3&gt;0),AN4/AN3,"")</f>
        <v/>
      </c>
      <c r="AO5" s="175">
        <f>BT41</f>
        <v>223.51</v>
      </c>
      <c r="AP5" s="176">
        <f>BT21</f>
        <v>225.65991902834008</v>
      </c>
      <c r="AQ5" s="13" t="s">
        <v>16</v>
      </c>
      <c r="AR5" s="12" t="str">
        <f>IF((AR3&gt;0),AR4/AR3,"")</f>
        <v/>
      </c>
      <c r="AS5" s="175">
        <f>BW41</f>
        <v>24.56</v>
      </c>
      <c r="AT5" s="176">
        <f>BW21</f>
        <v>25.068561872909697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0"/>
      <c r="B6" s="115"/>
      <c r="C6" s="121" t="s">
        <v>18</v>
      </c>
      <c r="D6" s="15" t="str">
        <f>IF((D3&gt;0),STDEV(D10:D309),"")</f>
        <v/>
      </c>
      <c r="E6" s="177">
        <f>BE60</f>
        <v>169.9</v>
      </c>
      <c r="F6" s="15" t="str">
        <f>IF((F3&gt;0),STDEV(F10:F309),"")</f>
        <v/>
      </c>
      <c r="G6" s="177">
        <f>BI60</f>
        <v>60.7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BC41</f>
        <v>7.34</v>
      </c>
      <c r="L6" s="179">
        <f>BC21</f>
        <v>7.2282561763760533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BF41</f>
        <v>6.02</v>
      </c>
      <c r="P6" s="179">
        <f>BF21</f>
        <v>5.9222255330383335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BI41</f>
        <v>11.42</v>
      </c>
      <c r="T6" s="179">
        <f>BI21</f>
        <v>11.079663775835819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BL41</f>
        <v>7.11</v>
      </c>
      <c r="X6" s="179">
        <f>BL21</f>
        <v>7.5250831644057676</v>
      </c>
      <c r="Y6" s="16" t="e">
        <f>IF(V5-X5&gt;0,"↑",IF(V5-X5&lt;0,"↓","±"))</f>
        <v>#VALUE!</v>
      </c>
      <c r="Z6" s="358"/>
      <c r="AA6" s="359"/>
      <c r="AB6" s="15" t="str">
        <f>IF((AB3&gt;0),STDEV(AB10:AB309),"")</f>
        <v/>
      </c>
      <c r="AC6" s="178">
        <f>BO41</f>
        <v>89.3</v>
      </c>
      <c r="AD6" s="179">
        <f>BO21</f>
        <v>50.933035890148588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BR41</f>
        <v>0.73</v>
      </c>
      <c r="AL6" s="179">
        <f>BR21</f>
        <v>0.60536197361762922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BU41</f>
        <v>26.25</v>
      </c>
      <c r="AP6" s="179">
        <f>BU21</f>
        <v>24.305697604179812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BX41</f>
        <v>6.46</v>
      </c>
      <c r="AT6" s="179">
        <f>BX21</f>
        <v>6.4207529543155877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0" t="s">
        <v>20</v>
      </c>
      <c r="B7" s="325" t="s">
        <v>21</v>
      </c>
      <c r="C7" s="352" t="s">
        <v>92</v>
      </c>
      <c r="D7" s="325" t="s">
        <v>22</v>
      </c>
      <c r="E7" s="325">
        <v>0</v>
      </c>
      <c r="F7" s="325" t="s">
        <v>22</v>
      </c>
      <c r="G7" s="325" t="s">
        <v>23</v>
      </c>
      <c r="H7" s="325" t="s">
        <v>22</v>
      </c>
      <c r="I7" s="325" t="s">
        <v>23</v>
      </c>
      <c r="J7" s="335" t="s">
        <v>22</v>
      </c>
      <c r="K7" s="325" t="s">
        <v>23</v>
      </c>
      <c r="L7" s="325" t="s">
        <v>24</v>
      </c>
      <c r="M7" s="325" t="s">
        <v>25</v>
      </c>
      <c r="N7" s="335" t="s">
        <v>22</v>
      </c>
      <c r="O7" s="325" t="s">
        <v>23</v>
      </c>
      <c r="P7" s="325" t="s">
        <v>24</v>
      </c>
      <c r="Q7" s="325" t="s">
        <v>25</v>
      </c>
      <c r="R7" s="335" t="s">
        <v>22</v>
      </c>
      <c r="S7" s="325" t="s">
        <v>23</v>
      </c>
      <c r="T7" s="325" t="s">
        <v>24</v>
      </c>
      <c r="U7" s="325" t="s">
        <v>25</v>
      </c>
      <c r="V7" s="335" t="s">
        <v>22</v>
      </c>
      <c r="W7" s="325" t="s">
        <v>23</v>
      </c>
      <c r="X7" s="325" t="s">
        <v>24</v>
      </c>
      <c r="Y7" s="325" t="s">
        <v>25</v>
      </c>
      <c r="Z7" s="360" t="s">
        <v>22</v>
      </c>
      <c r="AA7" s="360"/>
      <c r="AB7" s="122" t="s">
        <v>22</v>
      </c>
      <c r="AC7" s="325" t="s">
        <v>23</v>
      </c>
      <c r="AD7" s="325" t="s">
        <v>24</v>
      </c>
      <c r="AE7" s="325" t="s">
        <v>25</v>
      </c>
      <c r="AF7" s="335" t="s">
        <v>22</v>
      </c>
      <c r="AG7" s="325" t="s">
        <v>23</v>
      </c>
      <c r="AH7" s="325" t="s">
        <v>24</v>
      </c>
      <c r="AI7" s="325" t="s">
        <v>25</v>
      </c>
      <c r="AJ7" s="335" t="s">
        <v>22</v>
      </c>
      <c r="AK7" s="325" t="s">
        <v>23</v>
      </c>
      <c r="AL7" s="325" t="s">
        <v>24</v>
      </c>
      <c r="AM7" s="325" t="s">
        <v>25</v>
      </c>
      <c r="AN7" s="335" t="s">
        <v>22</v>
      </c>
      <c r="AO7" s="325" t="s">
        <v>23</v>
      </c>
      <c r="AP7" s="325" t="s">
        <v>24</v>
      </c>
      <c r="AQ7" s="325" t="s">
        <v>25</v>
      </c>
      <c r="AR7" s="335" t="s">
        <v>22</v>
      </c>
      <c r="AS7" s="325" t="s">
        <v>23</v>
      </c>
      <c r="AT7" s="325" t="s">
        <v>24</v>
      </c>
      <c r="AU7" s="327" t="s">
        <v>25</v>
      </c>
      <c r="AV7" s="329" t="s">
        <v>26</v>
      </c>
      <c r="AW7" s="329" t="s">
        <v>27</v>
      </c>
      <c r="AX7" s="331"/>
    </row>
    <row r="8" spans="1:76" s="6" customFormat="1" ht="12" customHeight="1" thickBot="1">
      <c r="A8" s="351"/>
      <c r="B8" s="326"/>
      <c r="C8" s="353"/>
      <c r="D8" s="326"/>
      <c r="E8" s="326"/>
      <c r="F8" s="326"/>
      <c r="G8" s="326"/>
      <c r="H8" s="326"/>
      <c r="I8" s="326"/>
      <c r="J8" s="336"/>
      <c r="K8" s="326"/>
      <c r="L8" s="326"/>
      <c r="M8" s="326"/>
      <c r="N8" s="336"/>
      <c r="O8" s="326"/>
      <c r="P8" s="326"/>
      <c r="Q8" s="326"/>
      <c r="R8" s="336"/>
      <c r="S8" s="326"/>
      <c r="T8" s="326"/>
      <c r="U8" s="326"/>
      <c r="V8" s="336"/>
      <c r="W8" s="326"/>
      <c r="X8" s="326"/>
      <c r="Y8" s="326"/>
      <c r="Z8" s="91" t="s">
        <v>93</v>
      </c>
      <c r="AA8" s="91" t="s">
        <v>94</v>
      </c>
      <c r="AB8" s="92" t="s">
        <v>94</v>
      </c>
      <c r="AC8" s="326"/>
      <c r="AD8" s="326"/>
      <c r="AE8" s="326"/>
      <c r="AF8" s="336"/>
      <c r="AG8" s="326"/>
      <c r="AH8" s="326"/>
      <c r="AI8" s="326"/>
      <c r="AJ8" s="336"/>
      <c r="AK8" s="326"/>
      <c r="AL8" s="326"/>
      <c r="AM8" s="326"/>
      <c r="AN8" s="336"/>
      <c r="AO8" s="326"/>
      <c r="AP8" s="326"/>
      <c r="AQ8" s="326"/>
      <c r="AR8" s="336"/>
      <c r="AS8" s="326"/>
      <c r="AT8" s="326"/>
      <c r="AU8" s="328"/>
      <c r="AV8" s="330"/>
      <c r="AW8" s="330"/>
      <c r="AX8" s="332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333" t="s">
        <v>104</v>
      </c>
      <c r="AX9" s="334"/>
      <c r="AZ9" s="55" t="s">
        <v>131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4" t="str">
        <f>IF(AND(J10&lt;&gt;0,N10&lt;&gt;0,R10&lt;&gt;0,V10&lt;&gt;0,(OR(AB10&lt;&gt;0,AF10&lt;&gt;0)),AJ10&lt;&gt;0,AN10&lt;&gt;0,AR10&lt;&gt;0),VLOOKUP(AV10,$AV$311:$AW$315,2),"")</f>
        <v/>
      </c>
      <c r="AX10" s="324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4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4"/>
      <c r="AZ11" s="366" t="s">
        <v>29</v>
      </c>
      <c r="BA11" s="368" t="s">
        <v>42</v>
      </c>
      <c r="BB11" s="365"/>
      <c r="BC11" s="369"/>
      <c r="BD11" s="364" t="s">
        <v>43</v>
      </c>
      <c r="BE11" s="365"/>
      <c r="BF11" s="370"/>
      <c r="BG11" s="364" t="s">
        <v>44</v>
      </c>
      <c r="BH11" s="365"/>
      <c r="BI11" s="369"/>
      <c r="BJ11" s="364" t="s">
        <v>45</v>
      </c>
      <c r="BK11" s="365"/>
      <c r="BL11" s="370"/>
      <c r="BM11" s="361" t="s">
        <v>130</v>
      </c>
      <c r="BN11" s="362"/>
      <c r="BO11" s="363"/>
      <c r="BP11" s="364" t="s">
        <v>46</v>
      </c>
      <c r="BQ11" s="365"/>
      <c r="BR11" s="370"/>
      <c r="BS11" s="364" t="s">
        <v>47</v>
      </c>
      <c r="BT11" s="365"/>
      <c r="BU11" s="369"/>
      <c r="BV11" s="364" t="s">
        <v>101</v>
      </c>
      <c r="BW11" s="365"/>
      <c r="BX11" s="37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4" t="str">
        <f t="shared" si="30"/>
        <v/>
      </c>
      <c r="AX12" s="324"/>
      <c r="AZ12" s="367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4" t="str">
        <f t="shared" si="30"/>
        <v/>
      </c>
      <c r="AX13" s="324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4" t="str">
        <f t="shared" si="30"/>
        <v/>
      </c>
      <c r="AX14" s="324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4" t="str">
        <f t="shared" si="30"/>
        <v/>
      </c>
      <c r="AX15" s="324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4" t="str">
        <f t="shared" si="30"/>
        <v/>
      </c>
      <c r="AX16" s="324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4" t="str">
        <f t="shared" si="30"/>
        <v/>
      </c>
      <c r="AX17" s="324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4" t="str">
        <f t="shared" si="30"/>
        <v/>
      </c>
      <c r="AX18" s="324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4" t="str">
        <f t="shared" si="30"/>
        <v/>
      </c>
      <c r="AX19" s="324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4" t="str">
        <f t="shared" si="30"/>
        <v/>
      </c>
      <c r="AX20" s="324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4" t="str">
        <f t="shared" si="30"/>
        <v/>
      </c>
      <c r="AX21" s="324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4" t="str">
        <f t="shared" si="30"/>
        <v/>
      </c>
      <c r="AX22" s="324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4" t="str">
        <f t="shared" si="30"/>
        <v/>
      </c>
      <c r="AX23" s="324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4" t="str">
        <f t="shared" si="30"/>
        <v/>
      </c>
      <c r="AX24" s="324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4" t="str">
        <f t="shared" si="30"/>
        <v/>
      </c>
      <c r="AX25" s="324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4" t="str">
        <f t="shared" si="30"/>
        <v/>
      </c>
      <c r="AX26" s="324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4" t="str">
        <f t="shared" si="30"/>
        <v/>
      </c>
      <c r="AX27" s="32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4" t="str">
        <f t="shared" si="30"/>
        <v/>
      </c>
      <c r="AX28" s="324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4" t="str">
        <f t="shared" si="30"/>
        <v/>
      </c>
      <c r="AX29" s="324"/>
      <c r="AZ29" s="55" t="s">
        <v>167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4" t="str">
        <f t="shared" si="30"/>
        <v/>
      </c>
      <c r="AX30" s="324"/>
      <c r="AZ30" s="31" t="s">
        <v>168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4" t="str">
        <f t="shared" si="30"/>
        <v/>
      </c>
      <c r="AX31" s="324"/>
      <c r="AZ31" s="373" t="s">
        <v>29</v>
      </c>
      <c r="BA31" s="368" t="s">
        <v>42</v>
      </c>
      <c r="BB31" s="365"/>
      <c r="BC31" s="365"/>
      <c r="BD31" s="364" t="s">
        <v>43</v>
      </c>
      <c r="BE31" s="365"/>
      <c r="BF31" s="369"/>
      <c r="BG31" s="364" t="s">
        <v>44</v>
      </c>
      <c r="BH31" s="365"/>
      <c r="BI31" s="365"/>
      <c r="BJ31" s="364" t="s">
        <v>45</v>
      </c>
      <c r="BK31" s="365"/>
      <c r="BL31" s="370"/>
      <c r="BM31" s="361" t="s">
        <v>130</v>
      </c>
      <c r="BN31" s="362"/>
      <c r="BO31" s="363"/>
      <c r="BP31" s="364" t="s">
        <v>46</v>
      </c>
      <c r="BQ31" s="365"/>
      <c r="BR31" s="365"/>
      <c r="BS31" s="369" t="s">
        <v>47</v>
      </c>
      <c r="BT31" s="371"/>
      <c r="BU31" s="372"/>
      <c r="BV31" s="364" t="s">
        <v>101</v>
      </c>
      <c r="BW31" s="365"/>
      <c r="BX31" s="37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4" t="str">
        <f t="shared" si="30"/>
        <v/>
      </c>
      <c r="AX32" s="324"/>
      <c r="AZ32" s="374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4" t="str">
        <f t="shared" si="30"/>
        <v/>
      </c>
      <c r="AX33" s="324"/>
      <c r="AZ33" s="277" t="s">
        <v>122</v>
      </c>
      <c r="BA33" s="257">
        <v>9036</v>
      </c>
      <c r="BB33" s="267">
        <v>24.14</v>
      </c>
      <c r="BC33" s="268">
        <v>6.55</v>
      </c>
      <c r="BD33" s="252">
        <v>8941</v>
      </c>
      <c r="BE33" s="269">
        <v>22.74</v>
      </c>
      <c r="BF33" s="270">
        <v>6.02</v>
      </c>
      <c r="BG33" s="257">
        <v>8983</v>
      </c>
      <c r="BH33" s="267">
        <v>41.01</v>
      </c>
      <c r="BI33" s="268">
        <v>10.53</v>
      </c>
      <c r="BJ33" s="257">
        <v>8918</v>
      </c>
      <c r="BK33" s="267">
        <v>48.27</v>
      </c>
      <c r="BL33" s="268">
        <v>8.1</v>
      </c>
      <c r="BM33" s="257">
        <v>354</v>
      </c>
      <c r="BN33" s="267">
        <v>452.66</v>
      </c>
      <c r="BO33" s="268">
        <v>85.97</v>
      </c>
      <c r="BP33" s="257">
        <v>8795</v>
      </c>
      <c r="BQ33" s="267">
        <v>8.65</v>
      </c>
      <c r="BR33" s="268">
        <v>1.1499999999999999</v>
      </c>
      <c r="BS33" s="257">
        <v>8909</v>
      </c>
      <c r="BT33" s="269">
        <v>179.49</v>
      </c>
      <c r="BU33" s="270">
        <v>29.46</v>
      </c>
      <c r="BV33" s="257">
        <v>8900</v>
      </c>
      <c r="BW33" s="267">
        <v>17</v>
      </c>
      <c r="BX33" s="268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4" t="str">
        <f t="shared" si="30"/>
        <v/>
      </c>
      <c r="AX34" s="324"/>
      <c r="AZ34" s="278" t="s">
        <v>123</v>
      </c>
      <c r="BA34" s="264">
        <v>8440</v>
      </c>
      <c r="BB34" s="271">
        <v>21.15</v>
      </c>
      <c r="BC34" s="272">
        <v>4.4400000000000004</v>
      </c>
      <c r="BD34" s="264">
        <v>8308</v>
      </c>
      <c r="BE34" s="271">
        <v>19.16</v>
      </c>
      <c r="BF34" s="272">
        <v>5.62</v>
      </c>
      <c r="BG34" s="264">
        <v>8398</v>
      </c>
      <c r="BH34" s="271">
        <v>43.72</v>
      </c>
      <c r="BI34" s="272">
        <v>10.45</v>
      </c>
      <c r="BJ34" s="259">
        <v>8326</v>
      </c>
      <c r="BK34" s="273">
        <v>44.02</v>
      </c>
      <c r="BL34" s="274">
        <v>6.65</v>
      </c>
      <c r="BM34" s="259">
        <v>363</v>
      </c>
      <c r="BN34" s="273">
        <v>332.8</v>
      </c>
      <c r="BO34" s="274">
        <v>54.93</v>
      </c>
      <c r="BP34" s="259">
        <v>8220</v>
      </c>
      <c r="BQ34" s="273">
        <v>9.2899999999999991</v>
      </c>
      <c r="BR34" s="274">
        <v>1.35</v>
      </c>
      <c r="BS34" s="259">
        <v>8318</v>
      </c>
      <c r="BT34" s="273">
        <v>159.37</v>
      </c>
      <c r="BU34" s="274">
        <v>24.62</v>
      </c>
      <c r="BV34" s="264">
        <v>8293</v>
      </c>
      <c r="BW34" s="271">
        <v>10.3</v>
      </c>
      <c r="BX34" s="272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4" t="str">
        <f t="shared" si="30"/>
        <v/>
      </c>
      <c r="AX35" s="324"/>
      <c r="AZ35" s="58" t="s">
        <v>77</v>
      </c>
      <c r="BA35" s="252">
        <v>8778</v>
      </c>
      <c r="BB35" s="269">
        <v>29.43</v>
      </c>
      <c r="BC35" s="270">
        <v>7.12</v>
      </c>
      <c r="BD35" s="257">
        <v>8655</v>
      </c>
      <c r="BE35" s="267">
        <v>26.22</v>
      </c>
      <c r="BF35" s="268">
        <v>6.04</v>
      </c>
      <c r="BG35" s="257">
        <v>8691</v>
      </c>
      <c r="BH35" s="267">
        <v>45.87</v>
      </c>
      <c r="BI35" s="268">
        <v>11.05</v>
      </c>
      <c r="BJ35" s="257">
        <v>8617</v>
      </c>
      <c r="BK35" s="267">
        <v>51.96</v>
      </c>
      <c r="BL35" s="268">
        <v>8.23</v>
      </c>
      <c r="BM35" s="257">
        <v>331</v>
      </c>
      <c r="BN35" s="267">
        <v>421.83</v>
      </c>
      <c r="BO35" s="268">
        <v>75.61</v>
      </c>
      <c r="BP35" s="257">
        <v>8468</v>
      </c>
      <c r="BQ35" s="267">
        <v>8.08</v>
      </c>
      <c r="BR35" s="268">
        <v>2.23</v>
      </c>
      <c r="BS35" s="257">
        <v>8617</v>
      </c>
      <c r="BT35" s="267">
        <v>198.25</v>
      </c>
      <c r="BU35" s="268">
        <v>29.16</v>
      </c>
      <c r="BV35" s="257">
        <v>8568</v>
      </c>
      <c r="BW35" s="267">
        <v>20.04</v>
      </c>
      <c r="BX35" s="268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4" t="str">
        <f t="shared" si="30"/>
        <v/>
      </c>
      <c r="AX36" s="324"/>
      <c r="AZ36" s="57" t="s">
        <v>76</v>
      </c>
      <c r="BA36" s="259">
        <v>8286</v>
      </c>
      <c r="BB36" s="273">
        <v>23.09</v>
      </c>
      <c r="BC36" s="274">
        <v>4.62</v>
      </c>
      <c r="BD36" s="264">
        <v>8159</v>
      </c>
      <c r="BE36" s="271">
        <v>21.71</v>
      </c>
      <c r="BF36" s="272">
        <v>5.92</v>
      </c>
      <c r="BG36" s="264">
        <v>8246</v>
      </c>
      <c r="BH36" s="271">
        <v>47.11</v>
      </c>
      <c r="BI36" s="272">
        <v>10.76</v>
      </c>
      <c r="BJ36" s="264">
        <v>8130</v>
      </c>
      <c r="BK36" s="271">
        <v>45.69</v>
      </c>
      <c r="BL36" s="272">
        <v>6.93</v>
      </c>
      <c r="BM36" s="264">
        <v>273</v>
      </c>
      <c r="BN36" s="271">
        <v>314.13</v>
      </c>
      <c r="BO36" s="272">
        <v>48.99</v>
      </c>
      <c r="BP36" s="264">
        <v>7942</v>
      </c>
      <c r="BQ36" s="271">
        <v>9.0399999999999991</v>
      </c>
      <c r="BR36" s="272">
        <v>0.98</v>
      </c>
      <c r="BS36" s="264">
        <v>8141</v>
      </c>
      <c r="BT36" s="271">
        <v>164.88</v>
      </c>
      <c r="BU36" s="272">
        <v>25.73</v>
      </c>
      <c r="BV36" s="264">
        <v>8100</v>
      </c>
      <c r="BW36" s="271">
        <v>11.77</v>
      </c>
      <c r="BX36" s="272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4" t="str">
        <f t="shared" si="30"/>
        <v/>
      </c>
      <c r="AX37" s="324"/>
      <c r="AZ37" s="277" t="s">
        <v>79</v>
      </c>
      <c r="BA37" s="257">
        <v>8842</v>
      </c>
      <c r="BB37" s="267">
        <v>34.01</v>
      </c>
      <c r="BC37" s="268">
        <v>7.41</v>
      </c>
      <c r="BD37" s="257">
        <v>8751</v>
      </c>
      <c r="BE37" s="267">
        <v>28.61</v>
      </c>
      <c r="BF37" s="268">
        <v>6.36</v>
      </c>
      <c r="BG37" s="257">
        <v>8796</v>
      </c>
      <c r="BH37" s="267">
        <v>49.38</v>
      </c>
      <c r="BI37" s="268">
        <v>11.33</v>
      </c>
      <c r="BJ37" s="257">
        <v>8698</v>
      </c>
      <c r="BK37" s="267">
        <v>54.47</v>
      </c>
      <c r="BL37" s="268">
        <v>8.4700000000000006</v>
      </c>
      <c r="BM37" s="257">
        <v>292</v>
      </c>
      <c r="BN37" s="267">
        <v>414.18</v>
      </c>
      <c r="BO37" s="268">
        <v>89.32</v>
      </c>
      <c r="BP37" s="257">
        <v>8615</v>
      </c>
      <c r="BQ37" s="267">
        <v>7.73</v>
      </c>
      <c r="BR37" s="268">
        <v>8.64</v>
      </c>
      <c r="BS37" s="252">
        <v>8722</v>
      </c>
      <c r="BT37" s="269">
        <v>210.13</v>
      </c>
      <c r="BU37" s="270">
        <v>29.03</v>
      </c>
      <c r="BV37" s="257">
        <v>8711</v>
      </c>
      <c r="BW37" s="267">
        <v>22.42</v>
      </c>
      <c r="BX37" s="268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4" t="str">
        <f t="shared" si="30"/>
        <v/>
      </c>
      <c r="AX38" s="324"/>
      <c r="AZ38" s="57" t="s">
        <v>78</v>
      </c>
      <c r="BA38" s="264">
        <v>8466</v>
      </c>
      <c r="BB38" s="271">
        <v>24.4</v>
      </c>
      <c r="BC38" s="272">
        <v>4.83</v>
      </c>
      <c r="BD38" s="264">
        <v>8311</v>
      </c>
      <c r="BE38" s="271">
        <v>22.84</v>
      </c>
      <c r="BF38" s="272">
        <v>6.03</v>
      </c>
      <c r="BG38" s="264">
        <v>8414</v>
      </c>
      <c r="BH38" s="271">
        <v>48.93</v>
      </c>
      <c r="BI38" s="272">
        <v>10.78</v>
      </c>
      <c r="BJ38" s="264">
        <v>8273</v>
      </c>
      <c r="BK38" s="271">
        <v>46.3</v>
      </c>
      <c r="BL38" s="272">
        <v>6.99</v>
      </c>
      <c r="BM38" s="264">
        <v>245</v>
      </c>
      <c r="BN38" s="271">
        <v>311.44</v>
      </c>
      <c r="BO38" s="272">
        <v>49.05</v>
      </c>
      <c r="BP38" s="264">
        <v>8093</v>
      </c>
      <c r="BQ38" s="271">
        <v>8.93</v>
      </c>
      <c r="BR38" s="272">
        <v>1.01</v>
      </c>
      <c r="BS38" s="259">
        <v>8304</v>
      </c>
      <c r="BT38" s="273">
        <v>166.7</v>
      </c>
      <c r="BU38" s="274">
        <v>26.24</v>
      </c>
      <c r="BV38" s="264">
        <v>8283</v>
      </c>
      <c r="BW38" s="271">
        <v>12.62</v>
      </c>
      <c r="BX38" s="272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4" t="str">
        <f t="shared" si="30"/>
        <v/>
      </c>
      <c r="AX39" s="324"/>
      <c r="AZ39" s="277" t="s">
        <v>81</v>
      </c>
      <c r="BA39" s="238">
        <v>6199</v>
      </c>
      <c r="BB39" s="239">
        <v>36.68</v>
      </c>
      <c r="BC39" s="240">
        <v>7.09</v>
      </c>
      <c r="BD39" s="238">
        <v>6164</v>
      </c>
      <c r="BE39" s="239">
        <v>28.04</v>
      </c>
      <c r="BF39" s="240">
        <v>5.83</v>
      </c>
      <c r="BG39" s="241">
        <v>6192</v>
      </c>
      <c r="BH39" s="239">
        <v>48.95</v>
      </c>
      <c r="BI39" s="242">
        <v>11.28</v>
      </c>
      <c r="BJ39" s="238">
        <v>6147</v>
      </c>
      <c r="BK39" s="239">
        <v>56.58</v>
      </c>
      <c r="BL39" s="240">
        <v>6.66</v>
      </c>
      <c r="BM39" s="257">
        <v>521</v>
      </c>
      <c r="BN39" s="267">
        <v>437.56</v>
      </c>
      <c r="BO39" s="268">
        <v>84.34</v>
      </c>
      <c r="BP39" s="238">
        <v>6045</v>
      </c>
      <c r="BQ39" s="239">
        <v>7.55</v>
      </c>
      <c r="BR39" s="240">
        <v>0.69</v>
      </c>
      <c r="BS39" s="241">
        <v>6155</v>
      </c>
      <c r="BT39" s="239">
        <v>217.14</v>
      </c>
      <c r="BU39" s="242">
        <v>25.72</v>
      </c>
      <c r="BV39" s="243">
        <v>6135</v>
      </c>
      <c r="BW39" s="275">
        <v>22.71</v>
      </c>
      <c r="BX39" s="244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4" t="str">
        <f t="shared" si="30"/>
        <v/>
      </c>
      <c r="AX40" s="324"/>
      <c r="AZ40" s="57" t="s">
        <v>80</v>
      </c>
      <c r="BA40" s="245">
        <v>5690</v>
      </c>
      <c r="BB40" s="246">
        <v>24.82</v>
      </c>
      <c r="BC40" s="247">
        <v>4.6500000000000004</v>
      </c>
      <c r="BD40" s="245">
        <v>5660</v>
      </c>
      <c r="BE40" s="246">
        <v>22.13</v>
      </c>
      <c r="BF40" s="247">
        <v>5.69</v>
      </c>
      <c r="BG40" s="248">
        <v>5679</v>
      </c>
      <c r="BH40" s="246">
        <v>48.83</v>
      </c>
      <c r="BI40" s="249">
        <v>10.3</v>
      </c>
      <c r="BJ40" s="245">
        <v>5657</v>
      </c>
      <c r="BK40" s="246">
        <v>48.18</v>
      </c>
      <c r="BL40" s="247">
        <v>5.51</v>
      </c>
      <c r="BM40" s="259">
        <v>451</v>
      </c>
      <c r="BN40" s="273">
        <v>337.21</v>
      </c>
      <c r="BO40" s="274">
        <v>59.98</v>
      </c>
      <c r="BP40" s="245">
        <v>5606</v>
      </c>
      <c r="BQ40" s="246">
        <v>9.02</v>
      </c>
      <c r="BR40" s="247">
        <v>0.79</v>
      </c>
      <c r="BS40" s="248">
        <v>5664</v>
      </c>
      <c r="BT40" s="246">
        <v>169.4</v>
      </c>
      <c r="BU40" s="249">
        <v>22.39</v>
      </c>
      <c r="BV40" s="250">
        <v>5652</v>
      </c>
      <c r="BW40" s="276">
        <v>12.7</v>
      </c>
      <c r="BX40" s="251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4" t="str">
        <f t="shared" si="30"/>
        <v/>
      </c>
      <c r="AX41" s="324"/>
      <c r="AZ41" s="277" t="s">
        <v>83</v>
      </c>
      <c r="BA41" s="252">
        <v>5971</v>
      </c>
      <c r="BB41" s="253">
        <v>38.64</v>
      </c>
      <c r="BC41" s="254">
        <v>7.34</v>
      </c>
      <c r="BD41" s="252">
        <v>5954</v>
      </c>
      <c r="BE41" s="253">
        <v>29.63</v>
      </c>
      <c r="BF41" s="254">
        <v>6.02</v>
      </c>
      <c r="BG41" s="255">
        <v>5957</v>
      </c>
      <c r="BH41" s="253">
        <v>51.31</v>
      </c>
      <c r="BI41" s="256">
        <v>11.42</v>
      </c>
      <c r="BJ41" s="252">
        <v>5923</v>
      </c>
      <c r="BK41" s="253">
        <v>57.98</v>
      </c>
      <c r="BL41" s="254">
        <v>7.11</v>
      </c>
      <c r="BM41" s="257">
        <v>513</v>
      </c>
      <c r="BN41" s="267">
        <v>425.01</v>
      </c>
      <c r="BO41" s="268">
        <v>89.3</v>
      </c>
      <c r="BP41" s="252">
        <v>5690</v>
      </c>
      <c r="BQ41" s="253">
        <v>7.35</v>
      </c>
      <c r="BR41" s="254">
        <v>0.73</v>
      </c>
      <c r="BS41" s="255">
        <v>5824</v>
      </c>
      <c r="BT41" s="253">
        <v>223.51</v>
      </c>
      <c r="BU41" s="256">
        <v>26.25</v>
      </c>
      <c r="BV41" s="257">
        <v>5756</v>
      </c>
      <c r="BW41" s="267">
        <v>24.56</v>
      </c>
      <c r="BX41" s="258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4" t="str">
        <f t="shared" si="30"/>
        <v/>
      </c>
      <c r="AX42" s="324"/>
      <c r="AZ42" s="57" t="s">
        <v>82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4">
        <v>408</v>
      </c>
      <c r="BN42" s="271">
        <v>340.42</v>
      </c>
      <c r="BO42" s="272">
        <v>59.41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1">
        <v>13.15</v>
      </c>
      <c r="BX42" s="265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4" t="str">
        <f t="shared" si="30"/>
        <v/>
      </c>
      <c r="AX43" s="324"/>
      <c r="AZ43" s="277" t="s">
        <v>85</v>
      </c>
      <c r="BA43" s="238">
        <v>5808</v>
      </c>
      <c r="BB43" s="239">
        <v>39.909999999999997</v>
      </c>
      <c r="BC43" s="240">
        <v>7.5</v>
      </c>
      <c r="BD43" s="238">
        <v>5786</v>
      </c>
      <c r="BE43" s="239">
        <v>30.38</v>
      </c>
      <c r="BF43" s="240">
        <v>6.01</v>
      </c>
      <c r="BG43" s="241">
        <v>5792</v>
      </c>
      <c r="BH43" s="239">
        <v>52.27</v>
      </c>
      <c r="BI43" s="242">
        <v>11.54</v>
      </c>
      <c r="BJ43" s="238">
        <v>5774</v>
      </c>
      <c r="BK43" s="239">
        <v>58.49</v>
      </c>
      <c r="BL43" s="240">
        <v>7.31</v>
      </c>
      <c r="BM43" s="257">
        <v>476</v>
      </c>
      <c r="BN43" s="267">
        <v>420.29</v>
      </c>
      <c r="BO43" s="268">
        <v>84.21</v>
      </c>
      <c r="BP43" s="238">
        <v>5711</v>
      </c>
      <c r="BQ43" s="239">
        <v>7.28</v>
      </c>
      <c r="BR43" s="240">
        <v>0.72</v>
      </c>
      <c r="BS43" s="241">
        <v>5775</v>
      </c>
      <c r="BT43" s="239">
        <v>225.05</v>
      </c>
      <c r="BU43" s="242">
        <v>26.24</v>
      </c>
      <c r="BV43" s="243">
        <v>5756</v>
      </c>
      <c r="BW43" s="275">
        <v>25.43</v>
      </c>
      <c r="BX43" s="244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4" t="str">
        <f t="shared" si="30"/>
        <v/>
      </c>
      <c r="AX44" s="324"/>
      <c r="AZ44" s="57" t="s">
        <v>84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4">
        <v>442</v>
      </c>
      <c r="BN44" s="271">
        <v>334.48</v>
      </c>
      <c r="BO44" s="272">
        <v>64.319999999999993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1">
        <v>13.5</v>
      </c>
      <c r="BX44" s="265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4" t="str">
        <f t="shared" si="30"/>
        <v/>
      </c>
      <c r="AX45" s="324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4" t="str">
        <f t="shared" si="30"/>
        <v/>
      </c>
      <c r="AX46" s="324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4" t="str">
        <f t="shared" si="30"/>
        <v/>
      </c>
      <c r="AX47" s="324"/>
      <c r="AZ47" s="279" t="s">
        <v>136</v>
      </c>
      <c r="BA47"/>
      <c r="BB47"/>
      <c r="BC47"/>
      <c r="BD47"/>
      <c r="BE47"/>
      <c r="BF47"/>
      <c r="BG47"/>
      <c r="BH47"/>
      <c r="BI47"/>
      <c r="BJ47"/>
      <c r="BK47"/>
    </row>
    <row r="48" spans="1:76" ht="13.5" customHeight="1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4" t="str">
        <f t="shared" si="30"/>
        <v/>
      </c>
      <c r="AX48" s="324"/>
      <c r="AZ48" s="309" t="s">
        <v>137</v>
      </c>
      <c r="BA48" s="310"/>
      <c r="BB48" s="310"/>
      <c r="BC48" s="311"/>
      <c r="BD48" s="315" t="s">
        <v>138</v>
      </c>
      <c r="BE48" s="316"/>
      <c r="BF48" s="316"/>
      <c r="BG48" s="317"/>
      <c r="BH48" s="316" t="s">
        <v>139</v>
      </c>
      <c r="BI48" s="316"/>
      <c r="BJ48" s="316"/>
      <c r="BK48" s="317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4" t="str">
        <f t="shared" si="30"/>
        <v/>
      </c>
      <c r="AX49" s="324"/>
      <c r="AZ49" s="312"/>
      <c r="BA49" s="313"/>
      <c r="BB49" s="313"/>
      <c r="BC49" s="314"/>
      <c r="BD49" s="280" t="s">
        <v>140</v>
      </c>
      <c r="BE49" s="281" t="s">
        <v>141</v>
      </c>
      <c r="BF49" s="282" t="s">
        <v>142</v>
      </c>
      <c r="BG49" s="283" t="s">
        <v>143</v>
      </c>
      <c r="BH49" s="284" t="s">
        <v>140</v>
      </c>
      <c r="BI49" s="281" t="s">
        <v>141</v>
      </c>
      <c r="BJ49" s="281" t="s">
        <v>142</v>
      </c>
      <c r="BK49" s="283" t="s">
        <v>143</v>
      </c>
    </row>
    <row r="50" spans="1:63" ht="13.5" customHeight="1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4" t="str">
        <f t="shared" si="30"/>
        <v/>
      </c>
      <c r="AX50" s="324"/>
      <c r="AZ50" s="318" t="s">
        <v>144</v>
      </c>
      <c r="BA50" s="321" t="s">
        <v>145</v>
      </c>
      <c r="BB50" s="285" t="s">
        <v>146</v>
      </c>
      <c r="BC50" s="286" t="s">
        <v>147</v>
      </c>
      <c r="BD50" s="287">
        <v>117.6</v>
      </c>
      <c r="BE50" s="288">
        <v>117</v>
      </c>
      <c r="BF50" s="289">
        <f>BD50-BE50</f>
        <v>0.59999999999999432</v>
      </c>
      <c r="BG50" s="290">
        <v>4</v>
      </c>
      <c r="BH50" s="287">
        <v>22.1</v>
      </c>
      <c r="BI50" s="288">
        <v>21.8</v>
      </c>
      <c r="BJ50" s="288">
        <f>BH50-BI50</f>
        <v>0.30000000000000071</v>
      </c>
      <c r="BK50" s="291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4" t="str">
        <f t="shared" si="30"/>
        <v/>
      </c>
      <c r="AX51" s="324"/>
      <c r="AZ51" s="319"/>
      <c r="BA51" s="322"/>
      <c r="BB51" s="292" t="s">
        <v>148</v>
      </c>
      <c r="BC51" s="293" t="s">
        <v>149</v>
      </c>
      <c r="BD51" s="294">
        <v>123.6</v>
      </c>
      <c r="BE51" s="295">
        <v>122.9</v>
      </c>
      <c r="BF51" s="296">
        <f>BD51-BE51</f>
        <v>0.69999999999998863</v>
      </c>
      <c r="BG51" s="297">
        <v>3</v>
      </c>
      <c r="BH51" s="294">
        <v>25.4</v>
      </c>
      <c r="BI51" s="295">
        <v>24.6</v>
      </c>
      <c r="BJ51" s="295">
        <f t="shared" ref="BJ51:BJ73" si="33">BH51-BI51</f>
        <v>0.79999999999999716</v>
      </c>
      <c r="BK51" s="298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4" t="str">
        <f t="shared" si="30"/>
        <v/>
      </c>
      <c r="AX52" s="324"/>
      <c r="AZ52" s="319"/>
      <c r="BA52" s="322"/>
      <c r="BB52" s="292" t="s">
        <v>150</v>
      </c>
      <c r="BC52" s="293" t="s">
        <v>151</v>
      </c>
      <c r="BD52" s="294">
        <v>128.69999999999999</v>
      </c>
      <c r="BE52" s="295">
        <v>128.5</v>
      </c>
      <c r="BF52" s="296">
        <f t="shared" ref="BF52:BF54" si="34">BD52-BE52</f>
        <v>0.19999999999998863</v>
      </c>
      <c r="BG52" s="297">
        <v>9</v>
      </c>
      <c r="BH52" s="294">
        <v>28.4</v>
      </c>
      <c r="BI52" s="295">
        <v>28</v>
      </c>
      <c r="BJ52" s="295">
        <f t="shared" si="33"/>
        <v>0.39999999999999858</v>
      </c>
      <c r="BK52" s="298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4" t="str">
        <f t="shared" si="30"/>
        <v/>
      </c>
      <c r="AX53" s="324"/>
      <c r="AZ53" s="319"/>
      <c r="BA53" s="322"/>
      <c r="BB53" s="292" t="s">
        <v>152</v>
      </c>
      <c r="BC53" s="293" t="s">
        <v>153</v>
      </c>
      <c r="BD53" s="294">
        <v>134.5</v>
      </c>
      <c r="BE53" s="295">
        <v>133.9</v>
      </c>
      <c r="BF53" s="296">
        <f t="shared" si="34"/>
        <v>0.59999999999999432</v>
      </c>
      <c r="BG53" s="297">
        <v>6</v>
      </c>
      <c r="BH53" s="294">
        <v>33</v>
      </c>
      <c r="BI53" s="295">
        <v>31.5</v>
      </c>
      <c r="BJ53" s="295">
        <f t="shared" si="33"/>
        <v>1.5</v>
      </c>
      <c r="BK53" s="298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4" t="str">
        <f t="shared" si="30"/>
        <v/>
      </c>
      <c r="AX54" s="324"/>
      <c r="AZ54" s="319"/>
      <c r="BA54" s="322"/>
      <c r="BB54" s="292" t="s">
        <v>154</v>
      </c>
      <c r="BC54" s="293" t="s">
        <v>155</v>
      </c>
      <c r="BD54" s="294">
        <v>140.5</v>
      </c>
      <c r="BE54" s="295">
        <v>139.69999999999999</v>
      </c>
      <c r="BF54" s="296">
        <f t="shared" si="34"/>
        <v>0.80000000000001137</v>
      </c>
      <c r="BG54" s="297">
        <v>4</v>
      </c>
      <c r="BH54" s="294">
        <v>37.5</v>
      </c>
      <c r="BI54" s="295">
        <v>35.700000000000003</v>
      </c>
      <c r="BJ54" s="295">
        <f t="shared" si="33"/>
        <v>1.7999999999999972</v>
      </c>
      <c r="BK54" s="298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4" t="str">
        <f t="shared" si="30"/>
        <v/>
      </c>
      <c r="AX55" s="324"/>
      <c r="AZ55" s="319"/>
      <c r="BA55" s="323"/>
      <c r="BB55" s="299" t="s">
        <v>156</v>
      </c>
      <c r="BC55" s="300" t="s">
        <v>157</v>
      </c>
      <c r="BD55" s="301">
        <v>147.5</v>
      </c>
      <c r="BE55" s="302">
        <v>146.1</v>
      </c>
      <c r="BF55" s="303">
        <f>BD55-BE55</f>
        <v>1.4000000000000057</v>
      </c>
      <c r="BG55" s="304">
        <v>2</v>
      </c>
      <c r="BH55" s="301">
        <v>42.8</v>
      </c>
      <c r="BI55" s="302">
        <v>40</v>
      </c>
      <c r="BJ55" s="302">
        <f t="shared" si="33"/>
        <v>2.7999999999999972</v>
      </c>
      <c r="BK55" s="305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4" t="str">
        <f t="shared" si="30"/>
        <v/>
      </c>
      <c r="AX56" s="324"/>
      <c r="AZ56" s="319"/>
      <c r="BA56" s="321" t="s">
        <v>158</v>
      </c>
      <c r="BB56" s="285" t="s">
        <v>146</v>
      </c>
      <c r="BC56" s="286" t="s">
        <v>159</v>
      </c>
      <c r="BD56" s="287">
        <v>154.69999999999999</v>
      </c>
      <c r="BE56" s="288">
        <v>154</v>
      </c>
      <c r="BF56" s="288">
        <f t="shared" ref="BF56:BF73" si="35">BD56-BE56</f>
        <v>0.69999999999998863</v>
      </c>
      <c r="BG56" s="290">
        <v>6</v>
      </c>
      <c r="BH56" s="287">
        <v>46.8</v>
      </c>
      <c r="BI56" s="288">
        <v>45.7</v>
      </c>
      <c r="BJ56" s="288">
        <f t="shared" si="33"/>
        <v>1.0999999999999943</v>
      </c>
      <c r="BK56" s="291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4" t="str">
        <f t="shared" si="30"/>
        <v/>
      </c>
      <c r="AX57" s="324"/>
      <c r="AZ57" s="319"/>
      <c r="BA57" s="322"/>
      <c r="BB57" s="292" t="s">
        <v>148</v>
      </c>
      <c r="BC57" s="293" t="s">
        <v>160</v>
      </c>
      <c r="BD57" s="294">
        <v>161.6</v>
      </c>
      <c r="BE57" s="295">
        <v>160.9</v>
      </c>
      <c r="BF57" s="295">
        <f t="shared" si="35"/>
        <v>0.69999999999998863</v>
      </c>
      <c r="BG57" s="297">
        <v>6</v>
      </c>
      <c r="BH57" s="294">
        <v>52.3</v>
      </c>
      <c r="BI57" s="295">
        <v>50.6</v>
      </c>
      <c r="BJ57" s="295">
        <f t="shared" si="33"/>
        <v>1.6999999999999957</v>
      </c>
      <c r="BK57" s="298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4" t="str">
        <f t="shared" si="30"/>
        <v/>
      </c>
      <c r="AX58" s="324"/>
      <c r="AZ58" s="319"/>
      <c r="BA58" s="323"/>
      <c r="BB58" s="299" t="s">
        <v>150</v>
      </c>
      <c r="BC58" s="300" t="s">
        <v>161</v>
      </c>
      <c r="BD58" s="301">
        <v>166.2</v>
      </c>
      <c r="BE58" s="302">
        <v>165.8</v>
      </c>
      <c r="BF58" s="306">
        <f t="shared" si="35"/>
        <v>0.39999999999997726</v>
      </c>
      <c r="BG58" s="304">
        <v>8</v>
      </c>
      <c r="BH58" s="301">
        <v>56.6</v>
      </c>
      <c r="BI58" s="302">
        <v>55</v>
      </c>
      <c r="BJ58" s="302">
        <f t="shared" si="33"/>
        <v>1.6000000000000014</v>
      </c>
      <c r="BK58" s="305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4" t="str">
        <f t="shared" si="30"/>
        <v/>
      </c>
      <c r="AX59" s="324"/>
      <c r="AZ59" s="319"/>
      <c r="BA59" s="321" t="s">
        <v>162</v>
      </c>
      <c r="BB59" s="285" t="s">
        <v>146</v>
      </c>
      <c r="BC59" s="286" t="s">
        <v>163</v>
      </c>
      <c r="BD59" s="287">
        <v>169.4</v>
      </c>
      <c r="BE59" s="288">
        <v>168.6</v>
      </c>
      <c r="BF59" s="288">
        <f t="shared" si="35"/>
        <v>0.80000000000001137</v>
      </c>
      <c r="BG59" s="290">
        <v>5</v>
      </c>
      <c r="BH59" s="287">
        <v>59.6</v>
      </c>
      <c r="BI59" s="288">
        <v>59.1</v>
      </c>
      <c r="BJ59" s="288">
        <f t="shared" si="33"/>
        <v>0.5</v>
      </c>
      <c r="BK59" s="291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4" t="str">
        <f t="shared" si="30"/>
        <v/>
      </c>
      <c r="AX60" s="324"/>
      <c r="AZ60" s="319"/>
      <c r="BA60" s="322"/>
      <c r="BB60" s="292" t="s">
        <v>148</v>
      </c>
      <c r="BC60" s="293" t="s">
        <v>164</v>
      </c>
      <c r="BD60" s="294">
        <v>170.5</v>
      </c>
      <c r="BE60" s="295">
        <v>169.9</v>
      </c>
      <c r="BF60" s="295">
        <f t="shared" si="35"/>
        <v>0.59999999999999432</v>
      </c>
      <c r="BG60" s="297">
        <v>5</v>
      </c>
      <c r="BH60" s="294">
        <v>60.6</v>
      </c>
      <c r="BI60" s="295">
        <v>60.7</v>
      </c>
      <c r="BJ60" s="295">
        <f t="shared" si="33"/>
        <v>-0.10000000000000142</v>
      </c>
      <c r="BK60" s="298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4" t="str">
        <f t="shared" si="30"/>
        <v/>
      </c>
      <c r="AX61" s="324"/>
      <c r="AZ61" s="320"/>
      <c r="BA61" s="323"/>
      <c r="BB61" s="299" t="s">
        <v>150</v>
      </c>
      <c r="BC61" s="300" t="s">
        <v>165</v>
      </c>
      <c r="BD61" s="301">
        <v>170.8</v>
      </c>
      <c r="BE61" s="302">
        <v>170.7</v>
      </c>
      <c r="BF61" s="306">
        <f t="shared" si="35"/>
        <v>0.10000000000002274</v>
      </c>
      <c r="BG61" s="304">
        <v>21</v>
      </c>
      <c r="BH61" s="301">
        <v>63.4</v>
      </c>
      <c r="BI61" s="302">
        <v>62.5</v>
      </c>
      <c r="BJ61" s="302">
        <f t="shared" si="33"/>
        <v>0.89999999999999858</v>
      </c>
      <c r="BK61" s="305">
        <v>16</v>
      </c>
    </row>
    <row r="62" spans="1:63" ht="13.5" customHeight="1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4" t="str">
        <f t="shared" si="30"/>
        <v/>
      </c>
      <c r="AX62" s="324"/>
      <c r="AZ62" s="318" t="s">
        <v>166</v>
      </c>
      <c r="BA62" s="321" t="s">
        <v>145</v>
      </c>
      <c r="BB62" s="285" t="s">
        <v>146</v>
      </c>
      <c r="BC62" s="286" t="s">
        <v>147</v>
      </c>
      <c r="BD62" s="287">
        <v>116.3</v>
      </c>
      <c r="BE62" s="288">
        <v>116</v>
      </c>
      <c r="BF62" s="288">
        <f t="shared" si="35"/>
        <v>0.29999999999999716</v>
      </c>
      <c r="BG62" s="290">
        <v>7</v>
      </c>
      <c r="BH62" s="287">
        <v>21.4</v>
      </c>
      <c r="BI62" s="288">
        <v>21.3</v>
      </c>
      <c r="BJ62" s="288">
        <f t="shared" si="33"/>
        <v>9.9999999999997868E-2</v>
      </c>
      <c r="BK62" s="291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4" t="str">
        <f t="shared" si="30"/>
        <v/>
      </c>
      <c r="AX63" s="324"/>
      <c r="AZ63" s="319"/>
      <c r="BA63" s="322"/>
      <c r="BB63" s="292" t="s">
        <v>148</v>
      </c>
      <c r="BC63" s="293" t="s">
        <v>149</v>
      </c>
      <c r="BD63" s="294">
        <v>122.5</v>
      </c>
      <c r="BE63" s="295">
        <v>122</v>
      </c>
      <c r="BF63" s="295">
        <f t="shared" si="35"/>
        <v>0.5</v>
      </c>
      <c r="BG63" s="297">
        <v>6</v>
      </c>
      <c r="BH63" s="294">
        <v>24.5</v>
      </c>
      <c r="BI63" s="295">
        <v>24</v>
      </c>
      <c r="BJ63" s="295">
        <f t="shared" si="33"/>
        <v>0.5</v>
      </c>
      <c r="BK63" s="298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4" t="str">
        <f t="shared" si="30"/>
        <v/>
      </c>
      <c r="AX64" s="324"/>
      <c r="AZ64" s="319"/>
      <c r="BA64" s="322"/>
      <c r="BB64" s="292" t="s">
        <v>150</v>
      </c>
      <c r="BC64" s="293" t="s">
        <v>151</v>
      </c>
      <c r="BD64" s="294">
        <v>128.5</v>
      </c>
      <c r="BE64" s="295">
        <v>128.1</v>
      </c>
      <c r="BF64" s="295">
        <f t="shared" si="35"/>
        <v>0.40000000000000568</v>
      </c>
      <c r="BG64" s="297">
        <v>9</v>
      </c>
      <c r="BH64" s="294">
        <v>28.3</v>
      </c>
      <c r="BI64" s="295">
        <v>27.3</v>
      </c>
      <c r="BJ64" s="295">
        <f t="shared" si="33"/>
        <v>1</v>
      </c>
      <c r="BK64" s="298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4" t="str">
        <f t="shared" si="30"/>
        <v/>
      </c>
      <c r="AX65" s="324"/>
      <c r="AZ65" s="319"/>
      <c r="BA65" s="322"/>
      <c r="BB65" s="292" t="s">
        <v>152</v>
      </c>
      <c r="BC65" s="293" t="s">
        <v>153</v>
      </c>
      <c r="BD65" s="294">
        <v>135.1</v>
      </c>
      <c r="BE65" s="295">
        <v>134.5</v>
      </c>
      <c r="BF65" s="295">
        <f t="shared" si="35"/>
        <v>0.59999999999999432</v>
      </c>
      <c r="BG65" s="297">
        <v>5</v>
      </c>
      <c r="BH65" s="294">
        <v>31.7</v>
      </c>
      <c r="BI65" s="295">
        <v>31.1</v>
      </c>
      <c r="BJ65" s="295">
        <f t="shared" si="33"/>
        <v>0.59999999999999787</v>
      </c>
      <c r="BK65" s="298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4" t="str">
        <f t="shared" si="30"/>
        <v/>
      </c>
      <c r="AX66" s="324"/>
      <c r="AZ66" s="319"/>
      <c r="BA66" s="322"/>
      <c r="BB66" s="292" t="s">
        <v>154</v>
      </c>
      <c r="BC66" s="293" t="s">
        <v>155</v>
      </c>
      <c r="BD66" s="294">
        <v>141.80000000000001</v>
      </c>
      <c r="BE66" s="295">
        <v>141.4</v>
      </c>
      <c r="BF66" s="307">
        <f t="shared" si="35"/>
        <v>0.40000000000000568</v>
      </c>
      <c r="BG66" s="297">
        <v>9</v>
      </c>
      <c r="BH66" s="294">
        <v>37</v>
      </c>
      <c r="BI66" s="295">
        <v>35.5</v>
      </c>
      <c r="BJ66" s="295">
        <f t="shared" si="33"/>
        <v>1.5</v>
      </c>
      <c r="BK66" s="298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4" t="str">
        <f t="shared" si="30"/>
        <v/>
      </c>
      <c r="AX67" s="324"/>
      <c r="AZ67" s="319"/>
      <c r="BA67" s="323"/>
      <c r="BB67" s="299" t="s">
        <v>156</v>
      </c>
      <c r="BC67" s="300" t="s">
        <v>157</v>
      </c>
      <c r="BD67" s="301">
        <v>148.5</v>
      </c>
      <c r="BE67" s="302">
        <v>147.9</v>
      </c>
      <c r="BF67" s="306">
        <f t="shared" si="35"/>
        <v>0.59999999999999432</v>
      </c>
      <c r="BG67" s="304">
        <v>6</v>
      </c>
      <c r="BH67" s="301">
        <v>41.6</v>
      </c>
      <c r="BI67" s="302">
        <v>40.5</v>
      </c>
      <c r="BJ67" s="302">
        <f t="shared" si="33"/>
        <v>1.1000000000000014</v>
      </c>
      <c r="BK67" s="305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4" t="str">
        <f t="shared" si="30"/>
        <v/>
      </c>
      <c r="AX68" s="324"/>
      <c r="AZ68" s="319"/>
      <c r="BA68" s="321" t="s">
        <v>158</v>
      </c>
      <c r="BB68" s="285" t="s">
        <v>146</v>
      </c>
      <c r="BC68" s="286" t="s">
        <v>159</v>
      </c>
      <c r="BD68" s="287">
        <v>152.69999999999999</v>
      </c>
      <c r="BE68" s="288">
        <v>152.19999999999999</v>
      </c>
      <c r="BF68" s="288">
        <f t="shared" si="35"/>
        <v>0.5</v>
      </c>
      <c r="BG68" s="290">
        <v>6</v>
      </c>
      <c r="BH68" s="287">
        <v>45.6</v>
      </c>
      <c r="BI68" s="288">
        <v>44.5</v>
      </c>
      <c r="BJ68" s="288">
        <f t="shared" si="33"/>
        <v>1.1000000000000014</v>
      </c>
      <c r="BK68" s="291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4" t="str">
        <f t="shared" si="30"/>
        <v/>
      </c>
      <c r="AX69" s="324"/>
      <c r="AZ69" s="319"/>
      <c r="BA69" s="322"/>
      <c r="BB69" s="292" t="s">
        <v>148</v>
      </c>
      <c r="BC69" s="293" t="s">
        <v>160</v>
      </c>
      <c r="BD69" s="294">
        <v>155.1</v>
      </c>
      <c r="BE69" s="295">
        <v>154.9</v>
      </c>
      <c r="BF69" s="307">
        <f t="shared" si="35"/>
        <v>0.19999999999998863</v>
      </c>
      <c r="BG69" s="297">
        <v>15</v>
      </c>
      <c r="BH69" s="294">
        <v>48.4</v>
      </c>
      <c r="BI69" s="295">
        <v>47.7</v>
      </c>
      <c r="BJ69" s="295">
        <f t="shared" si="33"/>
        <v>0.69999999999999574</v>
      </c>
      <c r="BK69" s="298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4" t="str">
        <f t="shared" si="30"/>
        <v/>
      </c>
      <c r="AX70" s="324"/>
      <c r="AZ70" s="319"/>
      <c r="BA70" s="323"/>
      <c r="BB70" s="299" t="s">
        <v>150</v>
      </c>
      <c r="BC70" s="300" t="s">
        <v>161</v>
      </c>
      <c r="BD70" s="301">
        <v>156.80000000000001</v>
      </c>
      <c r="BE70" s="302">
        <v>156.5</v>
      </c>
      <c r="BF70" s="306">
        <f t="shared" si="35"/>
        <v>0.30000000000001137</v>
      </c>
      <c r="BG70" s="304">
        <v>10</v>
      </c>
      <c r="BH70" s="301">
        <v>50.3</v>
      </c>
      <c r="BI70" s="302">
        <v>49.9</v>
      </c>
      <c r="BJ70" s="302">
        <f t="shared" si="33"/>
        <v>0.39999999999999858</v>
      </c>
      <c r="BK70" s="305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4" t="str">
        <f t="shared" si="30"/>
        <v/>
      </c>
      <c r="AX71" s="324"/>
      <c r="AZ71" s="319"/>
      <c r="BA71" s="321" t="s">
        <v>162</v>
      </c>
      <c r="BB71" s="285" t="s">
        <v>146</v>
      </c>
      <c r="BC71" s="286" t="s">
        <v>163</v>
      </c>
      <c r="BD71" s="287">
        <v>156.69999999999999</v>
      </c>
      <c r="BE71" s="288">
        <v>157.19999999999999</v>
      </c>
      <c r="BF71" s="288">
        <f t="shared" si="35"/>
        <v>-0.5</v>
      </c>
      <c r="BG71" s="290">
        <v>32</v>
      </c>
      <c r="BH71" s="287">
        <v>51.6</v>
      </c>
      <c r="BI71" s="288">
        <v>51.2</v>
      </c>
      <c r="BJ71" s="288">
        <f t="shared" si="33"/>
        <v>0.39999999999999858</v>
      </c>
      <c r="BK71" s="291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4" t="str">
        <f t="shared" si="30"/>
        <v/>
      </c>
      <c r="AX72" s="324"/>
      <c r="AZ72" s="319"/>
      <c r="BA72" s="322"/>
      <c r="BB72" s="292" t="s">
        <v>148</v>
      </c>
      <c r="BC72" s="293" t="s">
        <v>164</v>
      </c>
      <c r="BD72" s="294">
        <v>158</v>
      </c>
      <c r="BE72" s="295">
        <v>157.69999999999999</v>
      </c>
      <c r="BF72" s="307">
        <f t="shared" si="35"/>
        <v>0.30000000000001137</v>
      </c>
      <c r="BG72" s="297">
        <v>10</v>
      </c>
      <c r="BH72" s="294">
        <v>52.8</v>
      </c>
      <c r="BI72" s="295">
        <v>52.1</v>
      </c>
      <c r="BJ72" s="295">
        <f t="shared" si="33"/>
        <v>0.69999999999999574</v>
      </c>
      <c r="BK72" s="298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4" t="str">
        <f t="shared" si="30"/>
        <v/>
      </c>
      <c r="AX73" s="324"/>
      <c r="AZ73" s="320"/>
      <c r="BA73" s="323"/>
      <c r="BB73" s="299" t="s">
        <v>150</v>
      </c>
      <c r="BC73" s="300" t="s">
        <v>165</v>
      </c>
      <c r="BD73" s="301">
        <v>158.19999999999999</v>
      </c>
      <c r="BE73" s="302">
        <v>158</v>
      </c>
      <c r="BF73" s="306">
        <f t="shared" si="35"/>
        <v>0.19999999999998863</v>
      </c>
      <c r="BG73" s="304">
        <v>14</v>
      </c>
      <c r="BH73" s="301">
        <v>53.2</v>
      </c>
      <c r="BI73" s="302">
        <v>52.5</v>
      </c>
      <c r="BJ73" s="302">
        <f t="shared" si="33"/>
        <v>0.70000000000000284</v>
      </c>
      <c r="BK73" s="305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4" t="str">
        <f t="shared" si="30"/>
        <v/>
      </c>
      <c r="AX74" s="324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4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4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4" t="str">
        <f t="shared" si="66"/>
        <v/>
      </c>
      <c r="AX76" s="324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4" t="str">
        <f t="shared" si="66"/>
        <v/>
      </c>
      <c r="AX77" s="324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4" t="str">
        <f t="shared" si="66"/>
        <v/>
      </c>
      <c r="AX78" s="324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4" t="str">
        <f t="shared" si="66"/>
        <v/>
      </c>
      <c r="AX79" s="324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4" t="str">
        <f t="shared" si="66"/>
        <v/>
      </c>
      <c r="AX80" s="324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4" t="str">
        <f t="shared" si="66"/>
        <v/>
      </c>
      <c r="AX81" s="324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4" t="str">
        <f t="shared" si="66"/>
        <v/>
      </c>
      <c r="AX82" s="324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4" t="str">
        <f t="shared" si="66"/>
        <v/>
      </c>
      <c r="AX83" s="324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4" t="str">
        <f t="shared" si="66"/>
        <v/>
      </c>
      <c r="AX84" s="324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4" t="str">
        <f t="shared" si="66"/>
        <v/>
      </c>
      <c r="AX85" s="324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4" t="str">
        <f t="shared" si="66"/>
        <v/>
      </c>
      <c r="AX86" s="324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4" t="str">
        <f t="shared" si="66"/>
        <v/>
      </c>
      <c r="AX87" s="324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4" t="str">
        <f t="shared" si="66"/>
        <v/>
      </c>
      <c r="AX88" s="324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4" t="str">
        <f t="shared" si="66"/>
        <v/>
      </c>
      <c r="AX89" s="324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4" t="str">
        <f t="shared" si="66"/>
        <v/>
      </c>
      <c r="AX90" s="324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4" t="str">
        <f t="shared" si="66"/>
        <v/>
      </c>
      <c r="AX91" s="324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4" t="str">
        <f t="shared" si="66"/>
        <v/>
      </c>
      <c r="AX92" s="324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4" t="str">
        <f t="shared" si="66"/>
        <v/>
      </c>
      <c r="AX93" s="324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4" t="str">
        <f t="shared" si="66"/>
        <v/>
      </c>
      <c r="AX94" s="324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4" t="str">
        <f t="shared" si="66"/>
        <v/>
      </c>
      <c r="AX95" s="324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4" t="str">
        <f t="shared" si="66"/>
        <v/>
      </c>
      <c r="AX96" s="324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4" t="str">
        <f t="shared" si="66"/>
        <v/>
      </c>
      <c r="AX97" s="324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4" t="str">
        <f t="shared" si="66"/>
        <v/>
      </c>
      <c r="AX98" s="324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4" t="str">
        <f t="shared" si="66"/>
        <v/>
      </c>
      <c r="AX99" s="324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4" t="str">
        <f t="shared" si="66"/>
        <v/>
      </c>
      <c r="AX100" s="324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4" t="str">
        <f t="shared" si="66"/>
        <v/>
      </c>
      <c r="AX101" s="324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4" t="str">
        <f t="shared" si="66"/>
        <v/>
      </c>
      <c r="AX102" s="324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4" t="str">
        <f t="shared" si="66"/>
        <v/>
      </c>
      <c r="AX103" s="324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4" t="str">
        <f t="shared" si="66"/>
        <v/>
      </c>
      <c r="AX104" s="324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4" t="str">
        <f t="shared" si="66"/>
        <v/>
      </c>
      <c r="AX105" s="324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4" t="str">
        <f t="shared" si="66"/>
        <v/>
      </c>
      <c r="AX106" s="324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4" t="str">
        <f t="shared" si="66"/>
        <v/>
      </c>
      <c r="AX107" s="324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4" t="str">
        <f t="shared" si="66"/>
        <v/>
      </c>
      <c r="AX108" s="324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4" t="str">
        <f t="shared" si="66"/>
        <v/>
      </c>
      <c r="AX109" s="324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4" t="str">
        <f t="shared" si="66"/>
        <v/>
      </c>
      <c r="AX110" s="324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4" t="str">
        <f t="shared" si="66"/>
        <v/>
      </c>
      <c r="AX111" s="324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4" t="str">
        <f t="shared" si="66"/>
        <v/>
      </c>
      <c r="AX112" s="324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4" t="str">
        <f t="shared" si="66"/>
        <v/>
      </c>
      <c r="AX113" s="324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4" t="str">
        <f t="shared" si="66"/>
        <v/>
      </c>
      <c r="AX114" s="324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4" t="str">
        <f t="shared" si="66"/>
        <v/>
      </c>
      <c r="AX115" s="324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4" t="str">
        <f t="shared" si="66"/>
        <v/>
      </c>
      <c r="AX116" s="324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4" t="str">
        <f t="shared" si="66"/>
        <v/>
      </c>
      <c r="AX117" s="324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4" t="str">
        <f t="shared" si="66"/>
        <v/>
      </c>
      <c r="AX118" s="324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4" t="str">
        <f t="shared" si="66"/>
        <v/>
      </c>
      <c r="AX119" s="324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4" t="str">
        <f t="shared" si="66"/>
        <v/>
      </c>
      <c r="AX120" s="324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4" t="str">
        <f t="shared" si="66"/>
        <v/>
      </c>
      <c r="AX121" s="324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4" t="str">
        <f t="shared" si="66"/>
        <v/>
      </c>
      <c r="AX122" s="324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4" t="str">
        <f t="shared" si="66"/>
        <v/>
      </c>
      <c r="AX123" s="324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4" t="str">
        <f t="shared" si="66"/>
        <v/>
      </c>
      <c r="AX124" s="324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4" t="str">
        <f t="shared" si="66"/>
        <v/>
      </c>
      <c r="AX125" s="324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4" t="str">
        <f t="shared" si="66"/>
        <v/>
      </c>
      <c r="AX126" s="324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4" t="str">
        <f t="shared" si="66"/>
        <v/>
      </c>
      <c r="AX127" s="324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4" t="str">
        <f t="shared" si="66"/>
        <v/>
      </c>
      <c r="AX128" s="324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4" t="str">
        <f t="shared" si="66"/>
        <v/>
      </c>
      <c r="AX129" s="324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4" t="str">
        <f t="shared" si="66"/>
        <v/>
      </c>
      <c r="AX130" s="324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4" t="str">
        <f t="shared" si="66"/>
        <v/>
      </c>
      <c r="AX131" s="324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4" t="str">
        <f t="shared" si="66"/>
        <v/>
      </c>
      <c r="AX132" s="324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4" t="str">
        <f t="shared" si="66"/>
        <v/>
      </c>
      <c r="AX133" s="324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4" t="str">
        <f t="shared" si="66"/>
        <v/>
      </c>
      <c r="AX134" s="324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4" t="str">
        <f t="shared" si="66"/>
        <v/>
      </c>
      <c r="AX135" s="324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4" t="str">
        <f t="shared" si="66"/>
        <v/>
      </c>
      <c r="AX136" s="324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4" t="str">
        <f t="shared" si="66"/>
        <v/>
      </c>
      <c r="AX137" s="324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4" t="str">
        <f t="shared" si="66"/>
        <v/>
      </c>
      <c r="AX138" s="324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4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4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4" t="str">
        <f t="shared" si="99"/>
        <v/>
      </c>
      <c r="AX140" s="324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4" t="str">
        <f t="shared" si="99"/>
        <v/>
      </c>
      <c r="AX141" s="324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4" t="str">
        <f t="shared" si="99"/>
        <v/>
      </c>
      <c r="AX142" s="324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4" t="str">
        <f t="shared" si="99"/>
        <v/>
      </c>
      <c r="AX143" s="324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4" t="str">
        <f t="shared" si="99"/>
        <v/>
      </c>
      <c r="AX144" s="324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4" t="str">
        <f t="shared" si="99"/>
        <v/>
      </c>
      <c r="AX145" s="324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4" t="str">
        <f t="shared" si="99"/>
        <v/>
      </c>
      <c r="AX146" s="324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4" t="str">
        <f t="shared" si="99"/>
        <v/>
      </c>
      <c r="AX147" s="324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4" t="str">
        <f t="shared" si="99"/>
        <v/>
      </c>
      <c r="AX148" s="324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4" t="str">
        <f t="shared" si="99"/>
        <v/>
      </c>
      <c r="AX149" s="324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4" t="str">
        <f t="shared" si="99"/>
        <v/>
      </c>
      <c r="AX150" s="324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4" t="str">
        <f t="shared" si="99"/>
        <v/>
      </c>
      <c r="AX151" s="324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4" t="str">
        <f t="shared" si="99"/>
        <v/>
      </c>
      <c r="AX152" s="324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4" t="str">
        <f t="shared" si="99"/>
        <v/>
      </c>
      <c r="AX153" s="324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4" t="str">
        <f t="shared" si="99"/>
        <v/>
      </c>
      <c r="AX154" s="324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4" t="str">
        <f t="shared" si="99"/>
        <v/>
      </c>
      <c r="AX155" s="324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4" t="str">
        <f t="shared" si="99"/>
        <v/>
      </c>
      <c r="AX156" s="324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4" t="str">
        <f t="shared" si="99"/>
        <v/>
      </c>
      <c r="AX157" s="324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4" t="str">
        <f t="shared" si="99"/>
        <v/>
      </c>
      <c r="AX158" s="324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4" t="str">
        <f t="shared" si="99"/>
        <v/>
      </c>
      <c r="AX159" s="324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4" t="str">
        <f t="shared" si="99"/>
        <v/>
      </c>
      <c r="AX160" s="324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4" t="str">
        <f t="shared" si="99"/>
        <v/>
      </c>
      <c r="AX161" s="324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4" t="str">
        <f t="shared" si="99"/>
        <v/>
      </c>
      <c r="AX162" s="324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4" t="str">
        <f t="shared" si="99"/>
        <v/>
      </c>
      <c r="AX163" s="324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4" t="str">
        <f t="shared" si="99"/>
        <v/>
      </c>
      <c r="AX164" s="324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4" t="str">
        <f t="shared" si="99"/>
        <v/>
      </c>
      <c r="AX165" s="324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4" t="str">
        <f t="shared" si="99"/>
        <v/>
      </c>
      <c r="AX166" s="324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4" t="str">
        <f t="shared" si="99"/>
        <v/>
      </c>
      <c r="AX167" s="324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4" t="str">
        <f t="shared" si="99"/>
        <v/>
      </c>
      <c r="AX168" s="324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4" t="str">
        <f t="shared" si="99"/>
        <v/>
      </c>
      <c r="AX169" s="324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4" t="str">
        <f t="shared" si="99"/>
        <v/>
      </c>
      <c r="AX170" s="324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4" t="str">
        <f t="shared" si="99"/>
        <v/>
      </c>
      <c r="AX171" s="324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4" t="str">
        <f t="shared" si="99"/>
        <v/>
      </c>
      <c r="AX172" s="324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4" t="str">
        <f t="shared" si="99"/>
        <v/>
      </c>
      <c r="AX173" s="324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4" t="str">
        <f t="shared" si="99"/>
        <v/>
      </c>
      <c r="AX174" s="324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4" t="str">
        <f t="shared" si="99"/>
        <v/>
      </c>
      <c r="AX175" s="324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4" t="str">
        <f t="shared" si="99"/>
        <v/>
      </c>
      <c r="AX176" s="324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4" t="str">
        <f t="shared" si="99"/>
        <v/>
      </c>
      <c r="AX177" s="324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4" t="str">
        <f t="shared" si="99"/>
        <v/>
      </c>
      <c r="AX178" s="324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4" t="str">
        <f t="shared" si="99"/>
        <v/>
      </c>
      <c r="AX179" s="324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4" t="str">
        <f t="shared" si="99"/>
        <v/>
      </c>
      <c r="AX180" s="324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4" t="str">
        <f t="shared" si="99"/>
        <v/>
      </c>
      <c r="AX181" s="324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4" t="str">
        <f t="shared" si="99"/>
        <v/>
      </c>
      <c r="AX182" s="324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4" t="str">
        <f t="shared" si="99"/>
        <v/>
      </c>
      <c r="AX183" s="324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4" t="str">
        <f t="shared" si="99"/>
        <v/>
      </c>
      <c r="AX184" s="324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4" t="str">
        <f t="shared" si="99"/>
        <v/>
      </c>
      <c r="AX185" s="324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4" t="str">
        <f t="shared" si="99"/>
        <v/>
      </c>
      <c r="AX186" s="324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4" t="str">
        <f t="shared" si="99"/>
        <v/>
      </c>
      <c r="AX187" s="324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4" t="str">
        <f t="shared" si="99"/>
        <v/>
      </c>
      <c r="AX188" s="324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4" t="str">
        <f t="shared" si="99"/>
        <v/>
      </c>
      <c r="AX189" s="324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4" t="str">
        <f t="shared" si="99"/>
        <v/>
      </c>
      <c r="AX190" s="324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4" t="str">
        <f t="shared" si="99"/>
        <v/>
      </c>
      <c r="AX191" s="324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4" t="str">
        <f t="shared" si="99"/>
        <v/>
      </c>
      <c r="AX192" s="324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4" t="str">
        <f t="shared" si="99"/>
        <v/>
      </c>
      <c r="AX193" s="324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4" t="str">
        <f t="shared" si="99"/>
        <v/>
      </c>
      <c r="AX194" s="324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4" t="str">
        <f t="shared" si="99"/>
        <v/>
      </c>
      <c r="AX195" s="324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4" t="str">
        <f t="shared" si="99"/>
        <v/>
      </c>
      <c r="AX196" s="324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4" t="str">
        <f t="shared" si="99"/>
        <v/>
      </c>
      <c r="AX197" s="324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4" t="str">
        <f t="shared" si="99"/>
        <v/>
      </c>
      <c r="AX198" s="324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4" t="str">
        <f t="shared" si="99"/>
        <v/>
      </c>
      <c r="AX199" s="324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4" t="str">
        <f t="shared" si="99"/>
        <v/>
      </c>
      <c r="AX200" s="324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4" t="str">
        <f t="shared" si="99"/>
        <v/>
      </c>
      <c r="AX201" s="324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4" t="str">
        <f t="shared" si="99"/>
        <v/>
      </c>
      <c r="AX202" s="324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4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4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4" t="str">
        <f t="shared" si="132"/>
        <v/>
      </c>
      <c r="AX204" s="324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4" t="str">
        <f t="shared" si="132"/>
        <v/>
      </c>
      <c r="AX205" s="324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4" t="str">
        <f t="shared" si="132"/>
        <v/>
      </c>
      <c r="AX206" s="324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4" t="str">
        <f t="shared" si="132"/>
        <v/>
      </c>
      <c r="AX207" s="324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4" t="str">
        <f t="shared" si="132"/>
        <v/>
      </c>
      <c r="AX208" s="324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4" t="str">
        <f t="shared" si="132"/>
        <v/>
      </c>
      <c r="AX209" s="324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4" t="str">
        <f t="shared" si="132"/>
        <v/>
      </c>
      <c r="AX210" s="324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4" t="str">
        <f t="shared" si="132"/>
        <v/>
      </c>
      <c r="AX211" s="324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4" t="str">
        <f t="shared" si="132"/>
        <v/>
      </c>
      <c r="AX212" s="324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4" t="str">
        <f t="shared" si="132"/>
        <v/>
      </c>
      <c r="AX213" s="324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4" t="str">
        <f t="shared" si="132"/>
        <v/>
      </c>
      <c r="AX214" s="324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4" t="str">
        <f t="shared" si="132"/>
        <v/>
      </c>
      <c r="AX215" s="324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4" t="str">
        <f t="shared" si="132"/>
        <v/>
      </c>
      <c r="AX216" s="324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4" t="str">
        <f t="shared" si="132"/>
        <v/>
      </c>
      <c r="AX217" s="324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4" t="str">
        <f t="shared" si="132"/>
        <v/>
      </c>
      <c r="AX218" s="324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4" t="str">
        <f t="shared" si="132"/>
        <v/>
      </c>
      <c r="AX219" s="324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4" t="str">
        <f t="shared" si="132"/>
        <v/>
      </c>
      <c r="AX220" s="324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4" t="str">
        <f t="shared" si="132"/>
        <v/>
      </c>
      <c r="AX221" s="324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4" t="str">
        <f t="shared" si="132"/>
        <v/>
      </c>
      <c r="AX222" s="324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4" t="str">
        <f t="shared" si="132"/>
        <v/>
      </c>
      <c r="AX223" s="324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4" t="str">
        <f t="shared" si="132"/>
        <v/>
      </c>
      <c r="AX224" s="324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4" t="str">
        <f t="shared" si="132"/>
        <v/>
      </c>
      <c r="AX225" s="324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4" t="str">
        <f t="shared" si="132"/>
        <v/>
      </c>
      <c r="AX226" s="324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4" t="str">
        <f t="shared" si="132"/>
        <v/>
      </c>
      <c r="AX227" s="324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4" t="str">
        <f t="shared" si="132"/>
        <v/>
      </c>
      <c r="AX228" s="324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4" t="str">
        <f t="shared" si="132"/>
        <v/>
      </c>
      <c r="AX229" s="324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4" t="str">
        <f t="shared" si="132"/>
        <v/>
      </c>
      <c r="AX230" s="324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4" t="str">
        <f t="shared" si="132"/>
        <v/>
      </c>
      <c r="AX231" s="324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4" t="str">
        <f t="shared" si="132"/>
        <v/>
      </c>
      <c r="AX232" s="324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4" t="str">
        <f t="shared" si="132"/>
        <v/>
      </c>
      <c r="AX233" s="324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4" t="str">
        <f t="shared" si="132"/>
        <v/>
      </c>
      <c r="AX234" s="324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4" t="str">
        <f t="shared" si="132"/>
        <v/>
      </c>
      <c r="AX235" s="324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4" t="str">
        <f t="shared" si="132"/>
        <v/>
      </c>
      <c r="AX236" s="324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4" t="str">
        <f t="shared" si="132"/>
        <v/>
      </c>
      <c r="AX237" s="324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4" t="str">
        <f t="shared" si="132"/>
        <v/>
      </c>
      <c r="AX238" s="324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4" t="str">
        <f t="shared" si="132"/>
        <v/>
      </c>
      <c r="AX239" s="324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4" t="str">
        <f t="shared" si="132"/>
        <v/>
      </c>
      <c r="AX240" s="324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4" t="str">
        <f t="shared" si="132"/>
        <v/>
      </c>
      <c r="AX241" s="324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4" t="str">
        <f t="shared" si="132"/>
        <v/>
      </c>
      <c r="AX242" s="324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4" t="str">
        <f t="shared" si="132"/>
        <v/>
      </c>
      <c r="AX243" s="324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4" t="str">
        <f t="shared" si="132"/>
        <v/>
      </c>
      <c r="AX244" s="324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4" t="str">
        <f t="shared" si="132"/>
        <v/>
      </c>
      <c r="AX245" s="324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4" t="str">
        <f t="shared" si="132"/>
        <v/>
      </c>
      <c r="AX246" s="324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4" t="str">
        <f t="shared" si="132"/>
        <v/>
      </c>
      <c r="AX247" s="324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4" t="str">
        <f t="shared" si="132"/>
        <v/>
      </c>
      <c r="AX248" s="324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4" t="str">
        <f t="shared" si="132"/>
        <v/>
      </c>
      <c r="AX249" s="324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4" t="str">
        <f t="shared" si="132"/>
        <v/>
      </c>
      <c r="AX250" s="324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4" t="str">
        <f t="shared" si="132"/>
        <v/>
      </c>
      <c r="AX251" s="324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4" t="str">
        <f t="shared" si="132"/>
        <v/>
      </c>
      <c r="AX252" s="324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4" t="str">
        <f t="shared" si="132"/>
        <v/>
      </c>
      <c r="AX253" s="324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4" t="str">
        <f t="shared" si="132"/>
        <v/>
      </c>
      <c r="AX254" s="324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4" t="str">
        <f t="shared" si="132"/>
        <v/>
      </c>
      <c r="AX255" s="324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4" t="str">
        <f t="shared" si="132"/>
        <v/>
      </c>
      <c r="AX256" s="324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4" t="str">
        <f t="shared" si="132"/>
        <v/>
      </c>
      <c r="AX257" s="324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4" t="str">
        <f t="shared" si="132"/>
        <v/>
      </c>
      <c r="AX258" s="324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4" t="str">
        <f t="shared" si="132"/>
        <v/>
      </c>
      <c r="AX259" s="324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4" t="str">
        <f t="shared" si="132"/>
        <v/>
      </c>
      <c r="AX260" s="324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4" t="str">
        <f t="shared" si="132"/>
        <v/>
      </c>
      <c r="AX261" s="324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4" t="str">
        <f t="shared" si="132"/>
        <v/>
      </c>
      <c r="AX262" s="324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4" t="str">
        <f t="shared" si="132"/>
        <v/>
      </c>
      <c r="AX263" s="324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4" t="str">
        <f t="shared" si="132"/>
        <v/>
      </c>
      <c r="AX264" s="324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4" t="str">
        <f t="shared" si="132"/>
        <v/>
      </c>
      <c r="AX265" s="324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4" t="str">
        <f t="shared" si="132"/>
        <v/>
      </c>
      <c r="AX266" s="324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4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4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4" t="str">
        <f t="shared" si="165"/>
        <v/>
      </c>
      <c r="AX268" s="324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4" t="str">
        <f t="shared" si="165"/>
        <v/>
      </c>
      <c r="AX269" s="324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4" t="str">
        <f t="shared" si="165"/>
        <v/>
      </c>
      <c r="AX270" s="324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4" t="str">
        <f t="shared" si="165"/>
        <v/>
      </c>
      <c r="AX271" s="324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4" t="str">
        <f t="shared" si="165"/>
        <v/>
      </c>
      <c r="AX272" s="324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4" t="str">
        <f t="shared" si="165"/>
        <v/>
      </c>
      <c r="AX273" s="324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4" t="str">
        <f t="shared" si="165"/>
        <v/>
      </c>
      <c r="AX274" s="324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4" t="str">
        <f t="shared" si="165"/>
        <v/>
      </c>
      <c r="AX275" s="324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4" t="str">
        <f t="shared" si="165"/>
        <v/>
      </c>
      <c r="AX276" s="324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4" t="str">
        <f t="shared" si="165"/>
        <v/>
      </c>
      <c r="AX277" s="324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4" t="str">
        <f t="shared" si="165"/>
        <v/>
      </c>
      <c r="AX278" s="324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4" t="str">
        <f t="shared" si="165"/>
        <v/>
      </c>
      <c r="AX279" s="324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4" t="str">
        <f t="shared" si="165"/>
        <v/>
      </c>
      <c r="AX280" s="324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4" t="str">
        <f t="shared" si="165"/>
        <v/>
      </c>
      <c r="AX281" s="324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4" t="str">
        <f t="shared" si="165"/>
        <v/>
      </c>
      <c r="AX282" s="324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4" t="str">
        <f t="shared" si="165"/>
        <v/>
      </c>
      <c r="AX283" s="324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4" t="str">
        <f t="shared" si="165"/>
        <v/>
      </c>
      <c r="AX284" s="324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4" t="str">
        <f t="shared" si="165"/>
        <v/>
      </c>
      <c r="AX285" s="324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4" t="str">
        <f t="shared" si="165"/>
        <v/>
      </c>
      <c r="AX286" s="324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4" t="str">
        <f t="shared" si="165"/>
        <v/>
      </c>
      <c r="AX287" s="324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4" t="str">
        <f t="shared" si="165"/>
        <v/>
      </c>
      <c r="AX288" s="324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4" t="str">
        <f t="shared" si="165"/>
        <v/>
      </c>
      <c r="AX289" s="324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4" t="str">
        <f t="shared" si="165"/>
        <v/>
      </c>
      <c r="AX290" s="324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4" t="str">
        <f t="shared" si="165"/>
        <v/>
      </c>
      <c r="AX291" s="324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4" t="str">
        <f t="shared" si="165"/>
        <v/>
      </c>
      <c r="AX292" s="324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4" t="str">
        <f t="shared" si="165"/>
        <v/>
      </c>
      <c r="AX293" s="324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4" t="str">
        <f t="shared" si="165"/>
        <v/>
      </c>
      <c r="AX294" s="324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4" t="str">
        <f t="shared" si="165"/>
        <v/>
      </c>
      <c r="AX295" s="324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4" t="str">
        <f t="shared" si="165"/>
        <v/>
      </c>
      <c r="AX296" s="324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4" t="str">
        <f t="shared" si="165"/>
        <v/>
      </c>
      <c r="AX297" s="324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4" t="str">
        <f t="shared" si="165"/>
        <v/>
      </c>
      <c r="AX298" s="324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4" t="str">
        <f t="shared" si="165"/>
        <v/>
      </c>
      <c r="AX299" s="324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4" t="str">
        <f t="shared" si="165"/>
        <v/>
      </c>
      <c r="AX300" s="324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4" t="str">
        <f t="shared" si="165"/>
        <v/>
      </c>
      <c r="AX301" s="324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4" t="str">
        <f t="shared" si="165"/>
        <v/>
      </c>
      <c r="AX302" s="324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4" t="str">
        <f t="shared" si="165"/>
        <v/>
      </c>
      <c r="AX303" s="324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4" t="str">
        <f t="shared" si="165"/>
        <v/>
      </c>
      <c r="AX304" s="324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4" t="str">
        <f t="shared" si="165"/>
        <v/>
      </c>
      <c r="AX305" s="324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4" t="str">
        <f t="shared" si="165"/>
        <v/>
      </c>
      <c r="AX306" s="324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4" t="str">
        <f t="shared" si="165"/>
        <v/>
      </c>
      <c r="AX307" s="324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4" t="str">
        <f t="shared" si="165"/>
        <v/>
      </c>
      <c r="AX308" s="324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4" t="str">
        <f t="shared" si="165"/>
        <v/>
      </c>
      <c r="AX309" s="324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18</v>
      </c>
      <c r="M312" s="149">
        <v>2</v>
      </c>
      <c r="P312" s="150">
        <v>13</v>
      </c>
      <c r="Q312" s="151">
        <v>2</v>
      </c>
      <c r="T312" s="150">
        <v>21</v>
      </c>
      <c r="U312" s="151">
        <v>2</v>
      </c>
      <c r="X312" s="150">
        <v>30</v>
      </c>
      <c r="Y312" s="151">
        <v>2</v>
      </c>
      <c r="Z312" s="146"/>
      <c r="AA312" s="146"/>
      <c r="AD312" s="152">
        <v>300</v>
      </c>
      <c r="AE312" s="151">
        <v>9</v>
      </c>
      <c r="AH312" s="150">
        <v>26</v>
      </c>
      <c r="AI312" s="151">
        <v>2</v>
      </c>
      <c r="AL312" s="150">
        <v>6.7</v>
      </c>
      <c r="AM312" s="151">
        <v>9</v>
      </c>
      <c r="AP312" s="150">
        <v>150</v>
      </c>
      <c r="AQ312" s="151">
        <v>2</v>
      </c>
      <c r="AT312" s="150">
        <v>13</v>
      </c>
      <c r="AU312" s="151">
        <v>2</v>
      </c>
      <c r="AV312" s="187">
        <v>31</v>
      </c>
      <c r="AW312" s="151" t="s">
        <v>116</v>
      </c>
    </row>
    <row r="313" spans="1:50">
      <c r="L313" s="148">
        <v>23</v>
      </c>
      <c r="M313" s="149">
        <v>3</v>
      </c>
      <c r="P313" s="150">
        <v>16</v>
      </c>
      <c r="Q313" s="151">
        <v>3</v>
      </c>
      <c r="T313" s="150">
        <v>28</v>
      </c>
      <c r="U313" s="151">
        <v>3</v>
      </c>
      <c r="X313" s="150">
        <v>37</v>
      </c>
      <c r="Y313" s="151">
        <v>3</v>
      </c>
      <c r="Z313" s="146"/>
      <c r="AA313" s="146"/>
      <c r="AD313" s="152">
        <v>317</v>
      </c>
      <c r="AE313" s="151">
        <v>8</v>
      </c>
      <c r="AH313" s="150">
        <v>37</v>
      </c>
      <c r="AI313" s="151">
        <v>3</v>
      </c>
      <c r="AL313" s="153">
        <v>6.9</v>
      </c>
      <c r="AM313" s="151">
        <v>8</v>
      </c>
      <c r="AP313" s="150">
        <v>170</v>
      </c>
      <c r="AQ313" s="151">
        <v>3</v>
      </c>
      <c r="AT313" s="150">
        <v>16</v>
      </c>
      <c r="AU313" s="151">
        <v>3</v>
      </c>
      <c r="AV313" s="187">
        <v>42</v>
      </c>
      <c r="AW313" s="151" t="s">
        <v>117</v>
      </c>
    </row>
    <row r="314" spans="1:50">
      <c r="L314" s="148">
        <v>28</v>
      </c>
      <c r="M314" s="149">
        <v>4</v>
      </c>
      <c r="P314" s="150">
        <v>19</v>
      </c>
      <c r="Q314" s="151">
        <v>4</v>
      </c>
      <c r="T314" s="150">
        <v>33</v>
      </c>
      <c r="U314" s="151">
        <v>4</v>
      </c>
      <c r="X314" s="150">
        <v>41</v>
      </c>
      <c r="Y314" s="151">
        <v>4</v>
      </c>
      <c r="Z314" s="146"/>
      <c r="AA314" s="146"/>
      <c r="AD314" s="152">
        <v>334</v>
      </c>
      <c r="AE314" s="151">
        <v>7</v>
      </c>
      <c r="AH314" s="150">
        <v>51</v>
      </c>
      <c r="AI314" s="151">
        <v>4</v>
      </c>
      <c r="AL314" s="150">
        <v>7.1</v>
      </c>
      <c r="AM314" s="151">
        <v>7</v>
      </c>
      <c r="AP314" s="150">
        <v>188</v>
      </c>
      <c r="AQ314" s="151">
        <v>4</v>
      </c>
      <c r="AT314" s="150">
        <v>19</v>
      </c>
      <c r="AU314" s="151">
        <v>4</v>
      </c>
      <c r="AV314" s="187">
        <v>53</v>
      </c>
      <c r="AW314" s="151" t="s">
        <v>118</v>
      </c>
    </row>
    <row r="315" spans="1:50" ht="14.25" thickBot="1">
      <c r="L315" s="148">
        <v>33</v>
      </c>
      <c r="M315" s="149">
        <v>5</v>
      </c>
      <c r="P315" s="154">
        <v>22</v>
      </c>
      <c r="Q315" s="155">
        <v>5</v>
      </c>
      <c r="T315" s="154">
        <v>39</v>
      </c>
      <c r="U315" s="155">
        <v>5</v>
      </c>
      <c r="X315" s="154">
        <v>45</v>
      </c>
      <c r="Y315" s="155">
        <v>5</v>
      </c>
      <c r="Z315" s="146"/>
      <c r="AA315" s="146"/>
      <c r="AD315" s="156">
        <v>356</v>
      </c>
      <c r="AE315" s="155">
        <v>6</v>
      </c>
      <c r="AH315" s="154">
        <v>63</v>
      </c>
      <c r="AI315" s="155">
        <v>5</v>
      </c>
      <c r="AL315" s="154">
        <v>7.3</v>
      </c>
      <c r="AM315" s="155">
        <v>6</v>
      </c>
      <c r="AP315" s="154">
        <v>203</v>
      </c>
      <c r="AQ315" s="155">
        <v>5</v>
      </c>
      <c r="AT315" s="154">
        <v>22</v>
      </c>
      <c r="AU315" s="155">
        <v>5</v>
      </c>
      <c r="AV315" s="188">
        <v>63</v>
      </c>
      <c r="AW315" s="157" t="s">
        <v>119</v>
      </c>
    </row>
    <row r="316" spans="1:50">
      <c r="L316" s="148">
        <v>38</v>
      </c>
      <c r="M316" s="149">
        <v>6</v>
      </c>
      <c r="P316" s="150">
        <v>25</v>
      </c>
      <c r="Q316" s="151">
        <v>6</v>
      </c>
      <c r="T316" s="150">
        <v>44</v>
      </c>
      <c r="U316" s="151">
        <v>6</v>
      </c>
      <c r="X316" s="150">
        <v>49</v>
      </c>
      <c r="Y316" s="151">
        <v>6</v>
      </c>
      <c r="Z316" s="146"/>
      <c r="AA316" s="146"/>
      <c r="AD316" s="152">
        <v>383</v>
      </c>
      <c r="AE316" s="151">
        <v>5</v>
      </c>
      <c r="AH316" s="150">
        <v>76</v>
      </c>
      <c r="AI316" s="151">
        <v>6</v>
      </c>
      <c r="AL316" s="150">
        <v>7.6</v>
      </c>
      <c r="AM316" s="151">
        <v>5</v>
      </c>
      <c r="AP316" s="150">
        <v>218</v>
      </c>
      <c r="AQ316" s="151">
        <v>6</v>
      </c>
      <c r="AT316" s="158">
        <v>25</v>
      </c>
      <c r="AU316" s="159">
        <v>6</v>
      </c>
      <c r="AV316" s="160"/>
      <c r="AW316" s="160"/>
    </row>
    <row r="317" spans="1:50">
      <c r="L317" s="148">
        <v>43</v>
      </c>
      <c r="M317" s="149">
        <v>7</v>
      </c>
      <c r="P317" s="150">
        <v>27</v>
      </c>
      <c r="Q317" s="151">
        <v>7</v>
      </c>
      <c r="T317" s="150">
        <v>49</v>
      </c>
      <c r="U317" s="151">
        <v>7</v>
      </c>
      <c r="X317" s="150">
        <v>53</v>
      </c>
      <c r="Y317" s="151">
        <v>7</v>
      </c>
      <c r="Z317" s="146"/>
      <c r="AA317" s="146"/>
      <c r="AD317" s="152">
        <v>411</v>
      </c>
      <c r="AE317" s="151">
        <v>4</v>
      </c>
      <c r="AH317" s="150">
        <v>90</v>
      </c>
      <c r="AI317" s="151">
        <v>7</v>
      </c>
      <c r="AL317" s="153">
        <v>8</v>
      </c>
      <c r="AM317" s="151">
        <v>4</v>
      </c>
      <c r="AP317" s="150">
        <v>230</v>
      </c>
      <c r="AQ317" s="151">
        <v>7</v>
      </c>
      <c r="AT317" s="150">
        <v>28</v>
      </c>
      <c r="AU317" s="151">
        <v>7</v>
      </c>
      <c r="AV317" s="160"/>
      <c r="AW317" s="160"/>
    </row>
    <row r="318" spans="1:50">
      <c r="L318" s="148">
        <v>47</v>
      </c>
      <c r="M318" s="149">
        <v>8</v>
      </c>
      <c r="P318" s="150">
        <v>30</v>
      </c>
      <c r="Q318" s="151">
        <v>8</v>
      </c>
      <c r="T318" s="150">
        <v>53</v>
      </c>
      <c r="U318" s="151">
        <v>8</v>
      </c>
      <c r="X318" s="150">
        <v>56</v>
      </c>
      <c r="Y318" s="151">
        <v>8</v>
      </c>
      <c r="Z318" s="146"/>
      <c r="AA318" s="146"/>
      <c r="AD318" s="152">
        <v>451</v>
      </c>
      <c r="AE318" s="151">
        <v>3</v>
      </c>
      <c r="AH318" s="150">
        <v>102</v>
      </c>
      <c r="AI318" s="151">
        <v>8</v>
      </c>
      <c r="AL318" s="150">
        <v>8.5</v>
      </c>
      <c r="AM318" s="151">
        <v>3</v>
      </c>
      <c r="AP318" s="150">
        <v>242</v>
      </c>
      <c r="AQ318" s="151">
        <v>8</v>
      </c>
      <c r="AT318" s="150">
        <v>31</v>
      </c>
      <c r="AU318" s="151">
        <v>8</v>
      </c>
      <c r="AV318" s="160"/>
      <c r="AW318" s="160"/>
    </row>
    <row r="319" spans="1:50">
      <c r="L319" s="148">
        <v>51</v>
      </c>
      <c r="M319" s="149">
        <v>9</v>
      </c>
      <c r="P319" s="150">
        <v>33</v>
      </c>
      <c r="Q319" s="151">
        <v>9</v>
      </c>
      <c r="T319" s="150">
        <v>58</v>
      </c>
      <c r="U319" s="151">
        <v>9</v>
      </c>
      <c r="X319" s="150">
        <v>60</v>
      </c>
      <c r="Y319" s="151">
        <v>9</v>
      </c>
      <c r="Z319" s="146"/>
      <c r="AA319" s="146"/>
      <c r="AD319" s="152">
        <v>500</v>
      </c>
      <c r="AE319" s="151">
        <v>2</v>
      </c>
      <c r="AH319" s="150">
        <v>113</v>
      </c>
      <c r="AI319" s="151">
        <v>9</v>
      </c>
      <c r="AL319" s="150">
        <v>9.1</v>
      </c>
      <c r="AM319" s="151">
        <v>2</v>
      </c>
      <c r="AP319" s="150">
        <v>254</v>
      </c>
      <c r="AQ319" s="151">
        <v>9</v>
      </c>
      <c r="AT319" s="150">
        <v>34</v>
      </c>
      <c r="AU319" s="151">
        <v>9</v>
      </c>
      <c r="AV319" s="160"/>
      <c r="AW319" s="160"/>
    </row>
    <row r="320" spans="1:50" ht="14.25" thickBot="1">
      <c r="L320" s="161">
        <v>56</v>
      </c>
      <c r="M320" s="162">
        <v>10</v>
      </c>
      <c r="P320" s="163">
        <v>35</v>
      </c>
      <c r="Q320" s="164">
        <v>10</v>
      </c>
      <c r="T320" s="163">
        <v>64</v>
      </c>
      <c r="U320" s="164">
        <v>10</v>
      </c>
      <c r="X320" s="163">
        <v>63</v>
      </c>
      <c r="Y320" s="164">
        <v>10</v>
      </c>
      <c r="Z320" s="146"/>
      <c r="AA320" s="146"/>
      <c r="AD320" s="165">
        <v>561</v>
      </c>
      <c r="AE320" s="164">
        <v>1</v>
      </c>
      <c r="AH320" s="163">
        <v>125</v>
      </c>
      <c r="AI320" s="164">
        <v>10</v>
      </c>
      <c r="AL320" s="163">
        <v>9.8000000000000007</v>
      </c>
      <c r="AM320" s="164">
        <v>1</v>
      </c>
      <c r="AP320" s="163">
        <v>265</v>
      </c>
      <c r="AQ320" s="164">
        <v>10</v>
      </c>
      <c r="AT320" s="163">
        <v>37</v>
      </c>
      <c r="AU320" s="164">
        <v>10</v>
      </c>
      <c r="AV320" s="160"/>
      <c r="AW320" s="160"/>
    </row>
    <row r="323" ht="16.5" customHeight="1"/>
  </sheetData>
  <mergeCells count="393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7"/>
      <c r="C1" s="338"/>
    </row>
    <row r="2" spans="1:76" s="6" customFormat="1" ht="20.100000000000001" customHeight="1" thickTop="1" thickBot="1">
      <c r="A2" s="339" t="s">
        <v>86</v>
      </c>
      <c r="B2" s="348"/>
      <c r="C2" s="349"/>
      <c r="D2" s="341" t="s">
        <v>1</v>
      </c>
      <c r="E2" s="342"/>
      <c r="F2" s="341" t="s">
        <v>2</v>
      </c>
      <c r="G2" s="342"/>
      <c r="H2" s="346"/>
      <c r="I2" s="347"/>
      <c r="J2" s="343" t="s">
        <v>3</v>
      </c>
      <c r="K2" s="344"/>
      <c r="L2" s="344"/>
      <c r="M2" s="345"/>
      <c r="N2" s="343" t="s">
        <v>4</v>
      </c>
      <c r="O2" s="344"/>
      <c r="P2" s="344"/>
      <c r="Q2" s="345"/>
      <c r="R2" s="343" t="s">
        <v>5</v>
      </c>
      <c r="S2" s="344"/>
      <c r="T2" s="344"/>
      <c r="U2" s="345"/>
      <c r="V2" s="343" t="s">
        <v>120</v>
      </c>
      <c r="W2" s="344"/>
      <c r="X2" s="344"/>
      <c r="Y2" s="345"/>
      <c r="Z2" s="343" t="s">
        <v>87</v>
      </c>
      <c r="AA2" s="344"/>
      <c r="AB2" s="344"/>
      <c r="AC2" s="344"/>
      <c r="AD2" s="344"/>
      <c r="AE2" s="345"/>
      <c r="AF2" s="343" t="s">
        <v>88</v>
      </c>
      <c r="AG2" s="344"/>
      <c r="AH2" s="344"/>
      <c r="AI2" s="345"/>
      <c r="AJ2" s="343" t="s">
        <v>89</v>
      </c>
      <c r="AK2" s="344"/>
      <c r="AL2" s="344"/>
      <c r="AM2" s="345"/>
      <c r="AN2" s="343" t="s">
        <v>121</v>
      </c>
      <c r="AO2" s="344"/>
      <c r="AP2" s="344"/>
      <c r="AQ2" s="345"/>
      <c r="AR2" s="343" t="s">
        <v>90</v>
      </c>
      <c r="AS2" s="344"/>
      <c r="AT2" s="344"/>
      <c r="AU2" s="344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39"/>
      <c r="B3" s="114"/>
      <c r="C3" s="120" t="s">
        <v>8</v>
      </c>
      <c r="D3" s="7">
        <f>COUNT(D10:D309)</f>
        <v>0</v>
      </c>
      <c r="E3" s="166" t="s">
        <v>134</v>
      </c>
      <c r="F3" s="7">
        <f>COUNT(F10:F309)</f>
        <v>0</v>
      </c>
      <c r="G3" s="166" t="s">
        <v>134</v>
      </c>
      <c r="H3" s="7">
        <f>COUNT(H10:H309)</f>
        <v>0</v>
      </c>
      <c r="I3" s="166"/>
      <c r="J3" s="7">
        <f>COUNT(J10:J309)</f>
        <v>0</v>
      </c>
      <c r="K3" s="167" t="s">
        <v>169</v>
      </c>
      <c r="L3" s="168" t="s">
        <v>132</v>
      </c>
      <c r="M3" s="30" t="s">
        <v>9</v>
      </c>
      <c r="N3" s="7">
        <f>COUNT(N10:N309)</f>
        <v>0</v>
      </c>
      <c r="O3" s="167" t="s">
        <v>169</v>
      </c>
      <c r="P3" s="168" t="s">
        <v>132</v>
      </c>
      <c r="Q3" s="30" t="s">
        <v>9</v>
      </c>
      <c r="R3" s="7">
        <f>COUNT(R10:R309)</f>
        <v>0</v>
      </c>
      <c r="S3" s="167" t="s">
        <v>169</v>
      </c>
      <c r="T3" s="168" t="s">
        <v>132</v>
      </c>
      <c r="U3" s="30" t="s">
        <v>9</v>
      </c>
      <c r="V3" s="7">
        <f>COUNT(V10:V309)</f>
        <v>0</v>
      </c>
      <c r="W3" s="167" t="s">
        <v>169</v>
      </c>
      <c r="X3" s="168" t="s">
        <v>132</v>
      </c>
      <c r="Y3" s="30" t="s">
        <v>9</v>
      </c>
      <c r="Z3" s="354" t="s">
        <v>91</v>
      </c>
      <c r="AA3" s="355"/>
      <c r="AB3" s="7">
        <f>COUNT(AB10:AB309)</f>
        <v>0</v>
      </c>
      <c r="AC3" s="167" t="s">
        <v>169</v>
      </c>
      <c r="AD3" s="168" t="s">
        <v>132</v>
      </c>
      <c r="AE3" s="30" t="s">
        <v>9</v>
      </c>
      <c r="AF3" s="7">
        <f>COUNT(AF10:AF309)</f>
        <v>0</v>
      </c>
      <c r="AG3" s="167" t="s">
        <v>169</v>
      </c>
      <c r="AH3" s="168" t="s">
        <v>132</v>
      </c>
      <c r="AI3" s="30" t="s">
        <v>9</v>
      </c>
      <c r="AJ3" s="7">
        <f>COUNT(AJ10:AJ309)</f>
        <v>0</v>
      </c>
      <c r="AK3" s="167" t="s">
        <v>169</v>
      </c>
      <c r="AL3" s="168" t="s">
        <v>132</v>
      </c>
      <c r="AM3" s="30" t="s">
        <v>9</v>
      </c>
      <c r="AN3" s="7">
        <f>COUNT(AN10:AN309)</f>
        <v>0</v>
      </c>
      <c r="AO3" s="167" t="s">
        <v>169</v>
      </c>
      <c r="AP3" s="168" t="s">
        <v>132</v>
      </c>
      <c r="AQ3" s="30" t="s">
        <v>9</v>
      </c>
      <c r="AR3" s="7">
        <f>COUNT(AR10:AR309)</f>
        <v>0</v>
      </c>
      <c r="AS3" s="167" t="s">
        <v>169</v>
      </c>
      <c r="AT3" s="168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39"/>
      <c r="B4" s="114"/>
      <c r="C4" s="120" t="s">
        <v>11</v>
      </c>
      <c r="D4" s="11">
        <f>SUM(D10:D309)</f>
        <v>0</v>
      </c>
      <c r="E4" s="169">
        <f>BD61</f>
        <v>170.8</v>
      </c>
      <c r="F4" s="11">
        <f>SUM(F10:F309)</f>
        <v>0</v>
      </c>
      <c r="G4" s="169">
        <f>BH61</f>
        <v>63.4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56"/>
      <c r="AA4" s="357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39"/>
      <c r="B5" s="114"/>
      <c r="C5" s="120" t="s">
        <v>15</v>
      </c>
      <c r="D5" s="12" t="str">
        <f>IF((D3&gt;0),D4/D3,"")</f>
        <v/>
      </c>
      <c r="E5" s="174" t="s">
        <v>135</v>
      </c>
      <c r="F5" s="12" t="str">
        <f>IF((F3&gt;0),F4/F3,"")</f>
        <v/>
      </c>
      <c r="G5" s="174" t="s">
        <v>135</v>
      </c>
      <c r="H5" s="12" t="str">
        <f>IF((H3&gt;0),H4/H3,"")</f>
        <v/>
      </c>
      <c r="I5" s="174"/>
      <c r="J5" s="12" t="str">
        <f>IF((J3&gt;0),J4/J3,"")</f>
        <v/>
      </c>
      <c r="K5" s="175">
        <f>BB43</f>
        <v>39.909999999999997</v>
      </c>
      <c r="L5" s="176">
        <f>BB23</f>
        <v>40.880973066898349</v>
      </c>
      <c r="M5" s="13" t="s">
        <v>16</v>
      </c>
      <c r="N5" s="12" t="str">
        <f>IF((N3&gt;0),N4/N3,"")</f>
        <v/>
      </c>
      <c r="O5" s="175">
        <f>BE43</f>
        <v>30.38</v>
      </c>
      <c r="P5" s="176">
        <f>BE23</f>
        <v>31.284469096671948</v>
      </c>
      <c r="Q5" s="13" t="s">
        <v>16</v>
      </c>
      <c r="R5" s="12" t="str">
        <f>IF((R3&gt;0),R4/R3,"")</f>
        <v/>
      </c>
      <c r="S5" s="175">
        <f>BH43</f>
        <v>52.27</v>
      </c>
      <c r="T5" s="176">
        <f>BH23</f>
        <v>51.793512658227847</v>
      </c>
      <c r="U5" s="13" t="s">
        <v>16</v>
      </c>
      <c r="V5" s="12" t="str">
        <f>IF((V3&gt;0),V4/V3,"")</f>
        <v/>
      </c>
      <c r="W5" s="175">
        <f>BK43</f>
        <v>58.49</v>
      </c>
      <c r="X5" s="176">
        <f>BK23</f>
        <v>58.484076433121018</v>
      </c>
      <c r="Y5" s="13" t="s">
        <v>16</v>
      </c>
      <c r="Z5" s="356"/>
      <c r="AA5" s="357"/>
      <c r="AB5" s="12" t="str">
        <f>IF((AB3&gt;0),AB4/AB3,"")</f>
        <v/>
      </c>
      <c r="AC5" s="175">
        <f>BN43</f>
        <v>420.29</v>
      </c>
      <c r="AD5" s="176">
        <f>BN23</f>
        <v>371.19957081545067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BQ43</f>
        <v>7.28</v>
      </c>
      <c r="AL5" s="176">
        <f>BQ23</f>
        <v>7.2174800637958567</v>
      </c>
      <c r="AM5" s="13" t="s">
        <v>16</v>
      </c>
      <c r="AN5" s="12" t="str">
        <f>IF((AN3&gt;0),AN4/AN3,"")</f>
        <v/>
      </c>
      <c r="AO5" s="175">
        <f>BT43</f>
        <v>225.05</v>
      </c>
      <c r="AP5" s="176">
        <f>BT23</f>
        <v>230.05502392344496</v>
      </c>
      <c r="AQ5" s="13" t="s">
        <v>16</v>
      </c>
      <c r="AR5" s="12" t="str">
        <f>IF((AR3&gt;0),AR4/AR3,"")</f>
        <v/>
      </c>
      <c r="AS5" s="175">
        <f>BW43</f>
        <v>25.43</v>
      </c>
      <c r="AT5" s="176">
        <f>BW23</f>
        <v>26.21864686468647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0"/>
      <c r="B6" s="115"/>
      <c r="C6" s="121" t="s">
        <v>18</v>
      </c>
      <c r="D6" s="15" t="str">
        <f>IF((D3&gt;0),STDEV(D10:D309),"")</f>
        <v/>
      </c>
      <c r="E6" s="177">
        <f>BE61</f>
        <v>170.7</v>
      </c>
      <c r="F6" s="15" t="str">
        <f>IF((F3&gt;0),STDEV(F10:F309),"")</f>
        <v/>
      </c>
      <c r="G6" s="177">
        <f>BI61</f>
        <v>62.5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BC43</f>
        <v>7.5</v>
      </c>
      <c r="L6" s="179">
        <f>BC23</f>
        <v>7.4250786274590252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BF43</f>
        <v>6.01</v>
      </c>
      <c r="P6" s="179">
        <f>BF23</f>
        <v>6.0398095336762223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BI43</f>
        <v>11.54</v>
      </c>
      <c r="T6" s="179">
        <f>BI23</f>
        <v>11.156223315884745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BL43</f>
        <v>7.31</v>
      </c>
      <c r="X6" s="179">
        <f>BL23</f>
        <v>7.1225443599715881</v>
      </c>
      <c r="Y6" s="16" t="e">
        <f>IF(V5-X5&gt;0,"↑",IF(V5-X5&lt;0,"↓","±"))</f>
        <v>#VALUE!</v>
      </c>
      <c r="Z6" s="358"/>
      <c r="AA6" s="359"/>
      <c r="AB6" s="15" t="str">
        <f>IF((AB3&gt;0),STDEV(AB10:AB309),"")</f>
        <v/>
      </c>
      <c r="AC6" s="178">
        <f>BO43</f>
        <v>84.21</v>
      </c>
      <c r="AD6" s="179">
        <f>BO23</f>
        <v>52.637729412995341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BR43</f>
        <v>0.72</v>
      </c>
      <c r="AL6" s="179">
        <f>BR23</f>
        <v>0.60343173107507186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BU43</f>
        <v>26.24</v>
      </c>
      <c r="AP6" s="179">
        <f>BU23</f>
        <v>24.264872835182171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BX43</f>
        <v>6.59</v>
      </c>
      <c r="AT6" s="179">
        <f>BX23</f>
        <v>6.4766054357977545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0" t="s">
        <v>20</v>
      </c>
      <c r="B7" s="325" t="s">
        <v>21</v>
      </c>
      <c r="C7" s="352" t="s">
        <v>92</v>
      </c>
      <c r="D7" s="325" t="s">
        <v>22</v>
      </c>
      <c r="E7" s="325">
        <v>0</v>
      </c>
      <c r="F7" s="325" t="s">
        <v>22</v>
      </c>
      <c r="G7" s="325" t="s">
        <v>23</v>
      </c>
      <c r="H7" s="325" t="s">
        <v>22</v>
      </c>
      <c r="I7" s="325" t="s">
        <v>23</v>
      </c>
      <c r="J7" s="335" t="s">
        <v>22</v>
      </c>
      <c r="K7" s="325" t="s">
        <v>23</v>
      </c>
      <c r="L7" s="325" t="s">
        <v>24</v>
      </c>
      <c r="M7" s="325" t="s">
        <v>25</v>
      </c>
      <c r="N7" s="335" t="s">
        <v>22</v>
      </c>
      <c r="O7" s="325" t="s">
        <v>23</v>
      </c>
      <c r="P7" s="325" t="s">
        <v>24</v>
      </c>
      <c r="Q7" s="325" t="s">
        <v>25</v>
      </c>
      <c r="R7" s="335" t="s">
        <v>22</v>
      </c>
      <c r="S7" s="325" t="s">
        <v>23</v>
      </c>
      <c r="T7" s="325" t="s">
        <v>24</v>
      </c>
      <c r="U7" s="325" t="s">
        <v>25</v>
      </c>
      <c r="V7" s="335" t="s">
        <v>22</v>
      </c>
      <c r="W7" s="325" t="s">
        <v>23</v>
      </c>
      <c r="X7" s="325" t="s">
        <v>24</v>
      </c>
      <c r="Y7" s="325" t="s">
        <v>25</v>
      </c>
      <c r="Z7" s="360" t="s">
        <v>22</v>
      </c>
      <c r="AA7" s="360"/>
      <c r="AB7" s="122" t="s">
        <v>22</v>
      </c>
      <c r="AC7" s="325" t="s">
        <v>23</v>
      </c>
      <c r="AD7" s="325" t="s">
        <v>24</v>
      </c>
      <c r="AE7" s="325" t="s">
        <v>25</v>
      </c>
      <c r="AF7" s="335" t="s">
        <v>22</v>
      </c>
      <c r="AG7" s="325" t="s">
        <v>23</v>
      </c>
      <c r="AH7" s="325" t="s">
        <v>24</v>
      </c>
      <c r="AI7" s="325" t="s">
        <v>25</v>
      </c>
      <c r="AJ7" s="335" t="s">
        <v>22</v>
      </c>
      <c r="AK7" s="325" t="s">
        <v>23</v>
      </c>
      <c r="AL7" s="325" t="s">
        <v>24</v>
      </c>
      <c r="AM7" s="325" t="s">
        <v>25</v>
      </c>
      <c r="AN7" s="335" t="s">
        <v>22</v>
      </c>
      <c r="AO7" s="325" t="s">
        <v>23</v>
      </c>
      <c r="AP7" s="325" t="s">
        <v>24</v>
      </c>
      <c r="AQ7" s="325" t="s">
        <v>25</v>
      </c>
      <c r="AR7" s="335" t="s">
        <v>22</v>
      </c>
      <c r="AS7" s="325" t="s">
        <v>23</v>
      </c>
      <c r="AT7" s="325" t="s">
        <v>24</v>
      </c>
      <c r="AU7" s="327" t="s">
        <v>25</v>
      </c>
      <c r="AV7" s="329" t="s">
        <v>26</v>
      </c>
      <c r="AW7" s="329" t="s">
        <v>27</v>
      </c>
      <c r="AX7" s="331"/>
    </row>
    <row r="8" spans="1:76" s="6" customFormat="1" ht="12" customHeight="1" thickBot="1">
      <c r="A8" s="351"/>
      <c r="B8" s="326"/>
      <c r="C8" s="353"/>
      <c r="D8" s="326"/>
      <c r="E8" s="326"/>
      <c r="F8" s="326"/>
      <c r="G8" s="326"/>
      <c r="H8" s="326"/>
      <c r="I8" s="326"/>
      <c r="J8" s="336"/>
      <c r="K8" s="326"/>
      <c r="L8" s="326"/>
      <c r="M8" s="326"/>
      <c r="N8" s="336"/>
      <c r="O8" s="326"/>
      <c r="P8" s="326"/>
      <c r="Q8" s="326"/>
      <c r="R8" s="336"/>
      <c r="S8" s="326"/>
      <c r="T8" s="326"/>
      <c r="U8" s="326"/>
      <c r="V8" s="336"/>
      <c r="W8" s="326"/>
      <c r="X8" s="326"/>
      <c r="Y8" s="326"/>
      <c r="Z8" s="91" t="s">
        <v>93</v>
      </c>
      <c r="AA8" s="91" t="s">
        <v>94</v>
      </c>
      <c r="AB8" s="92" t="s">
        <v>94</v>
      </c>
      <c r="AC8" s="326"/>
      <c r="AD8" s="326"/>
      <c r="AE8" s="326"/>
      <c r="AF8" s="336"/>
      <c r="AG8" s="326"/>
      <c r="AH8" s="326"/>
      <c r="AI8" s="326"/>
      <c r="AJ8" s="336"/>
      <c r="AK8" s="326"/>
      <c r="AL8" s="326"/>
      <c r="AM8" s="326"/>
      <c r="AN8" s="336"/>
      <c r="AO8" s="326"/>
      <c r="AP8" s="326"/>
      <c r="AQ8" s="326"/>
      <c r="AR8" s="336"/>
      <c r="AS8" s="326"/>
      <c r="AT8" s="326"/>
      <c r="AU8" s="328"/>
      <c r="AV8" s="330"/>
      <c r="AW8" s="330"/>
      <c r="AX8" s="332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333" t="s">
        <v>104</v>
      </c>
      <c r="AX9" s="334"/>
      <c r="AZ9" s="55" t="s">
        <v>131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4" t="str">
        <f>IF(AND(J10&lt;&gt;0,N10&lt;&gt;0,R10&lt;&gt;0,V10&lt;&gt;0,(OR(AB10&lt;&gt;0,AF10&lt;&gt;0)),AJ10&lt;&gt;0,AN10&lt;&gt;0,AR10&lt;&gt;0),VLOOKUP(AV10,$AV$311:$AW$315,2),"")</f>
        <v/>
      </c>
      <c r="AX10" s="324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4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4"/>
      <c r="AZ11" s="366" t="s">
        <v>29</v>
      </c>
      <c r="BA11" s="368" t="s">
        <v>42</v>
      </c>
      <c r="BB11" s="365"/>
      <c r="BC11" s="369"/>
      <c r="BD11" s="364" t="s">
        <v>43</v>
      </c>
      <c r="BE11" s="365"/>
      <c r="BF11" s="370"/>
      <c r="BG11" s="364" t="s">
        <v>44</v>
      </c>
      <c r="BH11" s="365"/>
      <c r="BI11" s="369"/>
      <c r="BJ11" s="364" t="s">
        <v>45</v>
      </c>
      <c r="BK11" s="365"/>
      <c r="BL11" s="370"/>
      <c r="BM11" s="361" t="s">
        <v>130</v>
      </c>
      <c r="BN11" s="362"/>
      <c r="BO11" s="363"/>
      <c r="BP11" s="364" t="s">
        <v>46</v>
      </c>
      <c r="BQ11" s="365"/>
      <c r="BR11" s="370"/>
      <c r="BS11" s="364" t="s">
        <v>47</v>
      </c>
      <c r="BT11" s="365"/>
      <c r="BU11" s="369"/>
      <c r="BV11" s="364" t="s">
        <v>101</v>
      </c>
      <c r="BW11" s="365"/>
      <c r="BX11" s="37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4" t="str">
        <f t="shared" si="30"/>
        <v/>
      </c>
      <c r="AX12" s="324"/>
      <c r="AZ12" s="367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4" t="str">
        <f t="shared" si="30"/>
        <v/>
      </c>
      <c r="AX13" s="324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4" t="str">
        <f t="shared" si="30"/>
        <v/>
      </c>
      <c r="AX14" s="324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4" t="str">
        <f t="shared" si="30"/>
        <v/>
      </c>
      <c r="AX15" s="324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4" t="str">
        <f t="shared" si="30"/>
        <v/>
      </c>
      <c r="AX16" s="324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4" t="str">
        <f t="shared" si="30"/>
        <v/>
      </c>
      <c r="AX17" s="324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4" t="str">
        <f t="shared" si="30"/>
        <v/>
      </c>
      <c r="AX18" s="324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4" t="str">
        <f t="shared" si="30"/>
        <v/>
      </c>
      <c r="AX19" s="324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4" t="str">
        <f t="shared" si="30"/>
        <v/>
      </c>
      <c r="AX20" s="324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4" t="str">
        <f t="shared" si="30"/>
        <v/>
      </c>
      <c r="AX21" s="324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4" t="str">
        <f t="shared" si="30"/>
        <v/>
      </c>
      <c r="AX22" s="324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4" t="str">
        <f t="shared" si="30"/>
        <v/>
      </c>
      <c r="AX23" s="324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4" t="str">
        <f t="shared" si="30"/>
        <v/>
      </c>
      <c r="AX24" s="324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4" t="str">
        <f t="shared" si="30"/>
        <v/>
      </c>
      <c r="AX25" s="324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4" t="str">
        <f t="shared" si="30"/>
        <v/>
      </c>
      <c r="AX26" s="324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4" t="str">
        <f t="shared" si="30"/>
        <v/>
      </c>
      <c r="AX27" s="32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4" t="str">
        <f t="shared" si="30"/>
        <v/>
      </c>
      <c r="AX28" s="324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4" t="str">
        <f t="shared" si="30"/>
        <v/>
      </c>
      <c r="AX29" s="324"/>
      <c r="AZ29" s="55" t="s">
        <v>167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4" t="str">
        <f t="shared" si="30"/>
        <v/>
      </c>
      <c r="AX30" s="324"/>
      <c r="AZ30" s="31" t="s">
        <v>168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4" t="str">
        <f t="shared" si="30"/>
        <v/>
      </c>
      <c r="AX31" s="324"/>
      <c r="AZ31" s="373" t="s">
        <v>29</v>
      </c>
      <c r="BA31" s="368" t="s">
        <v>42</v>
      </c>
      <c r="BB31" s="365"/>
      <c r="BC31" s="365"/>
      <c r="BD31" s="364" t="s">
        <v>43</v>
      </c>
      <c r="BE31" s="365"/>
      <c r="BF31" s="369"/>
      <c r="BG31" s="364" t="s">
        <v>44</v>
      </c>
      <c r="BH31" s="365"/>
      <c r="BI31" s="365"/>
      <c r="BJ31" s="364" t="s">
        <v>45</v>
      </c>
      <c r="BK31" s="365"/>
      <c r="BL31" s="370"/>
      <c r="BM31" s="361" t="s">
        <v>130</v>
      </c>
      <c r="BN31" s="362"/>
      <c r="BO31" s="363"/>
      <c r="BP31" s="364" t="s">
        <v>46</v>
      </c>
      <c r="BQ31" s="365"/>
      <c r="BR31" s="365"/>
      <c r="BS31" s="369" t="s">
        <v>47</v>
      </c>
      <c r="BT31" s="371"/>
      <c r="BU31" s="372"/>
      <c r="BV31" s="364" t="s">
        <v>101</v>
      </c>
      <c r="BW31" s="365"/>
      <c r="BX31" s="37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4" t="str">
        <f t="shared" si="30"/>
        <v/>
      </c>
      <c r="AX32" s="324"/>
      <c r="AZ32" s="374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4" t="str">
        <f t="shared" si="30"/>
        <v/>
      </c>
      <c r="AX33" s="324"/>
      <c r="AZ33" s="277" t="s">
        <v>122</v>
      </c>
      <c r="BA33" s="257">
        <v>9036</v>
      </c>
      <c r="BB33" s="267">
        <v>24.14</v>
      </c>
      <c r="BC33" s="268">
        <v>6.55</v>
      </c>
      <c r="BD33" s="252">
        <v>8941</v>
      </c>
      <c r="BE33" s="269">
        <v>22.74</v>
      </c>
      <c r="BF33" s="270">
        <v>6.02</v>
      </c>
      <c r="BG33" s="257">
        <v>8983</v>
      </c>
      <c r="BH33" s="267">
        <v>41.01</v>
      </c>
      <c r="BI33" s="268">
        <v>10.53</v>
      </c>
      <c r="BJ33" s="257">
        <v>8918</v>
      </c>
      <c r="BK33" s="267">
        <v>48.27</v>
      </c>
      <c r="BL33" s="268">
        <v>8.1</v>
      </c>
      <c r="BM33" s="257">
        <v>354</v>
      </c>
      <c r="BN33" s="267">
        <v>452.66</v>
      </c>
      <c r="BO33" s="268">
        <v>85.97</v>
      </c>
      <c r="BP33" s="257">
        <v>8795</v>
      </c>
      <c r="BQ33" s="267">
        <v>8.65</v>
      </c>
      <c r="BR33" s="268">
        <v>1.1499999999999999</v>
      </c>
      <c r="BS33" s="257">
        <v>8909</v>
      </c>
      <c r="BT33" s="269">
        <v>179.49</v>
      </c>
      <c r="BU33" s="270">
        <v>29.46</v>
      </c>
      <c r="BV33" s="257">
        <v>8900</v>
      </c>
      <c r="BW33" s="267">
        <v>17</v>
      </c>
      <c r="BX33" s="268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4" t="str">
        <f t="shared" si="30"/>
        <v/>
      </c>
      <c r="AX34" s="324"/>
      <c r="AZ34" s="278" t="s">
        <v>123</v>
      </c>
      <c r="BA34" s="264">
        <v>8440</v>
      </c>
      <c r="BB34" s="271">
        <v>21.15</v>
      </c>
      <c r="BC34" s="272">
        <v>4.4400000000000004</v>
      </c>
      <c r="BD34" s="264">
        <v>8308</v>
      </c>
      <c r="BE34" s="271">
        <v>19.16</v>
      </c>
      <c r="BF34" s="272">
        <v>5.62</v>
      </c>
      <c r="BG34" s="264">
        <v>8398</v>
      </c>
      <c r="BH34" s="271">
        <v>43.72</v>
      </c>
      <c r="BI34" s="272">
        <v>10.45</v>
      </c>
      <c r="BJ34" s="259">
        <v>8326</v>
      </c>
      <c r="BK34" s="273">
        <v>44.02</v>
      </c>
      <c r="BL34" s="274">
        <v>6.65</v>
      </c>
      <c r="BM34" s="259">
        <v>363</v>
      </c>
      <c r="BN34" s="273">
        <v>332.8</v>
      </c>
      <c r="BO34" s="274">
        <v>54.93</v>
      </c>
      <c r="BP34" s="259">
        <v>8220</v>
      </c>
      <c r="BQ34" s="273">
        <v>9.2899999999999991</v>
      </c>
      <c r="BR34" s="274">
        <v>1.35</v>
      </c>
      <c r="BS34" s="259">
        <v>8318</v>
      </c>
      <c r="BT34" s="273">
        <v>159.37</v>
      </c>
      <c r="BU34" s="274">
        <v>24.62</v>
      </c>
      <c r="BV34" s="264">
        <v>8293</v>
      </c>
      <c r="BW34" s="271">
        <v>10.3</v>
      </c>
      <c r="BX34" s="272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4" t="str">
        <f t="shared" si="30"/>
        <v/>
      </c>
      <c r="AX35" s="324"/>
      <c r="AZ35" s="58" t="s">
        <v>77</v>
      </c>
      <c r="BA35" s="252">
        <v>8778</v>
      </c>
      <c r="BB35" s="269">
        <v>29.43</v>
      </c>
      <c r="BC35" s="270">
        <v>7.12</v>
      </c>
      <c r="BD35" s="257">
        <v>8655</v>
      </c>
      <c r="BE35" s="267">
        <v>26.22</v>
      </c>
      <c r="BF35" s="268">
        <v>6.04</v>
      </c>
      <c r="BG35" s="257">
        <v>8691</v>
      </c>
      <c r="BH35" s="267">
        <v>45.87</v>
      </c>
      <c r="BI35" s="268">
        <v>11.05</v>
      </c>
      <c r="BJ35" s="257">
        <v>8617</v>
      </c>
      <c r="BK35" s="267">
        <v>51.96</v>
      </c>
      <c r="BL35" s="268">
        <v>8.23</v>
      </c>
      <c r="BM35" s="257">
        <v>331</v>
      </c>
      <c r="BN35" s="267">
        <v>421.83</v>
      </c>
      <c r="BO35" s="268">
        <v>75.61</v>
      </c>
      <c r="BP35" s="257">
        <v>8468</v>
      </c>
      <c r="BQ35" s="267">
        <v>8.08</v>
      </c>
      <c r="BR35" s="268">
        <v>2.23</v>
      </c>
      <c r="BS35" s="257">
        <v>8617</v>
      </c>
      <c r="BT35" s="267">
        <v>198.25</v>
      </c>
      <c r="BU35" s="268">
        <v>29.16</v>
      </c>
      <c r="BV35" s="257">
        <v>8568</v>
      </c>
      <c r="BW35" s="267">
        <v>20.04</v>
      </c>
      <c r="BX35" s="268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4" t="str">
        <f t="shared" si="30"/>
        <v/>
      </c>
      <c r="AX36" s="324"/>
      <c r="AZ36" s="57" t="s">
        <v>76</v>
      </c>
      <c r="BA36" s="259">
        <v>8286</v>
      </c>
      <c r="BB36" s="273">
        <v>23.09</v>
      </c>
      <c r="BC36" s="274">
        <v>4.62</v>
      </c>
      <c r="BD36" s="264">
        <v>8159</v>
      </c>
      <c r="BE36" s="271">
        <v>21.71</v>
      </c>
      <c r="BF36" s="272">
        <v>5.92</v>
      </c>
      <c r="BG36" s="264">
        <v>8246</v>
      </c>
      <c r="BH36" s="271">
        <v>47.11</v>
      </c>
      <c r="BI36" s="272">
        <v>10.76</v>
      </c>
      <c r="BJ36" s="264">
        <v>8130</v>
      </c>
      <c r="BK36" s="271">
        <v>45.69</v>
      </c>
      <c r="BL36" s="272">
        <v>6.93</v>
      </c>
      <c r="BM36" s="264">
        <v>273</v>
      </c>
      <c r="BN36" s="271">
        <v>314.13</v>
      </c>
      <c r="BO36" s="272">
        <v>48.99</v>
      </c>
      <c r="BP36" s="264">
        <v>7942</v>
      </c>
      <c r="BQ36" s="271">
        <v>9.0399999999999991</v>
      </c>
      <c r="BR36" s="272">
        <v>0.98</v>
      </c>
      <c r="BS36" s="264">
        <v>8141</v>
      </c>
      <c r="BT36" s="271">
        <v>164.88</v>
      </c>
      <c r="BU36" s="272">
        <v>25.73</v>
      </c>
      <c r="BV36" s="264">
        <v>8100</v>
      </c>
      <c r="BW36" s="271">
        <v>11.77</v>
      </c>
      <c r="BX36" s="272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4" t="str">
        <f t="shared" si="30"/>
        <v/>
      </c>
      <c r="AX37" s="324"/>
      <c r="AZ37" s="277" t="s">
        <v>79</v>
      </c>
      <c r="BA37" s="257">
        <v>8842</v>
      </c>
      <c r="BB37" s="267">
        <v>34.01</v>
      </c>
      <c r="BC37" s="268">
        <v>7.41</v>
      </c>
      <c r="BD37" s="257">
        <v>8751</v>
      </c>
      <c r="BE37" s="267">
        <v>28.61</v>
      </c>
      <c r="BF37" s="268">
        <v>6.36</v>
      </c>
      <c r="BG37" s="257">
        <v>8796</v>
      </c>
      <c r="BH37" s="267">
        <v>49.38</v>
      </c>
      <c r="BI37" s="268">
        <v>11.33</v>
      </c>
      <c r="BJ37" s="257">
        <v>8698</v>
      </c>
      <c r="BK37" s="267">
        <v>54.47</v>
      </c>
      <c r="BL37" s="268">
        <v>8.4700000000000006</v>
      </c>
      <c r="BM37" s="257">
        <v>292</v>
      </c>
      <c r="BN37" s="267">
        <v>414.18</v>
      </c>
      <c r="BO37" s="268">
        <v>89.32</v>
      </c>
      <c r="BP37" s="257">
        <v>8615</v>
      </c>
      <c r="BQ37" s="267">
        <v>7.73</v>
      </c>
      <c r="BR37" s="268">
        <v>8.64</v>
      </c>
      <c r="BS37" s="252">
        <v>8722</v>
      </c>
      <c r="BT37" s="269">
        <v>210.13</v>
      </c>
      <c r="BU37" s="270">
        <v>29.03</v>
      </c>
      <c r="BV37" s="257">
        <v>8711</v>
      </c>
      <c r="BW37" s="267">
        <v>22.42</v>
      </c>
      <c r="BX37" s="268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4" t="str">
        <f t="shared" si="30"/>
        <v/>
      </c>
      <c r="AX38" s="324"/>
      <c r="AZ38" s="57" t="s">
        <v>78</v>
      </c>
      <c r="BA38" s="264">
        <v>8466</v>
      </c>
      <c r="BB38" s="271">
        <v>24.4</v>
      </c>
      <c r="BC38" s="272">
        <v>4.83</v>
      </c>
      <c r="BD38" s="264">
        <v>8311</v>
      </c>
      <c r="BE38" s="271">
        <v>22.84</v>
      </c>
      <c r="BF38" s="272">
        <v>6.03</v>
      </c>
      <c r="BG38" s="264">
        <v>8414</v>
      </c>
      <c r="BH38" s="271">
        <v>48.93</v>
      </c>
      <c r="BI38" s="272">
        <v>10.78</v>
      </c>
      <c r="BJ38" s="264">
        <v>8273</v>
      </c>
      <c r="BK38" s="271">
        <v>46.3</v>
      </c>
      <c r="BL38" s="272">
        <v>6.99</v>
      </c>
      <c r="BM38" s="264">
        <v>245</v>
      </c>
      <c r="BN38" s="271">
        <v>311.44</v>
      </c>
      <c r="BO38" s="272">
        <v>49.05</v>
      </c>
      <c r="BP38" s="264">
        <v>8093</v>
      </c>
      <c r="BQ38" s="271">
        <v>8.93</v>
      </c>
      <c r="BR38" s="272">
        <v>1.01</v>
      </c>
      <c r="BS38" s="259">
        <v>8304</v>
      </c>
      <c r="BT38" s="273">
        <v>166.7</v>
      </c>
      <c r="BU38" s="274">
        <v>26.24</v>
      </c>
      <c r="BV38" s="264">
        <v>8283</v>
      </c>
      <c r="BW38" s="271">
        <v>12.62</v>
      </c>
      <c r="BX38" s="272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4" t="str">
        <f t="shared" si="30"/>
        <v/>
      </c>
      <c r="AX39" s="324"/>
      <c r="AZ39" s="277" t="s">
        <v>81</v>
      </c>
      <c r="BA39" s="238">
        <v>6199</v>
      </c>
      <c r="BB39" s="239">
        <v>36.68</v>
      </c>
      <c r="BC39" s="240">
        <v>7.09</v>
      </c>
      <c r="BD39" s="238">
        <v>6164</v>
      </c>
      <c r="BE39" s="239">
        <v>28.04</v>
      </c>
      <c r="BF39" s="240">
        <v>5.83</v>
      </c>
      <c r="BG39" s="241">
        <v>6192</v>
      </c>
      <c r="BH39" s="239">
        <v>48.95</v>
      </c>
      <c r="BI39" s="242">
        <v>11.28</v>
      </c>
      <c r="BJ39" s="238">
        <v>6147</v>
      </c>
      <c r="BK39" s="239">
        <v>56.58</v>
      </c>
      <c r="BL39" s="240">
        <v>6.66</v>
      </c>
      <c r="BM39" s="257">
        <v>521</v>
      </c>
      <c r="BN39" s="267">
        <v>437.56</v>
      </c>
      <c r="BO39" s="268">
        <v>84.34</v>
      </c>
      <c r="BP39" s="238">
        <v>6045</v>
      </c>
      <c r="BQ39" s="239">
        <v>7.55</v>
      </c>
      <c r="BR39" s="240">
        <v>0.69</v>
      </c>
      <c r="BS39" s="241">
        <v>6155</v>
      </c>
      <c r="BT39" s="239">
        <v>217.14</v>
      </c>
      <c r="BU39" s="242">
        <v>25.72</v>
      </c>
      <c r="BV39" s="243">
        <v>6135</v>
      </c>
      <c r="BW39" s="275">
        <v>22.71</v>
      </c>
      <c r="BX39" s="244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4" t="str">
        <f t="shared" si="30"/>
        <v/>
      </c>
      <c r="AX40" s="324"/>
      <c r="AZ40" s="57" t="s">
        <v>80</v>
      </c>
      <c r="BA40" s="245">
        <v>5690</v>
      </c>
      <c r="BB40" s="246">
        <v>24.82</v>
      </c>
      <c r="BC40" s="247">
        <v>4.6500000000000004</v>
      </c>
      <c r="BD40" s="245">
        <v>5660</v>
      </c>
      <c r="BE40" s="246">
        <v>22.13</v>
      </c>
      <c r="BF40" s="247">
        <v>5.69</v>
      </c>
      <c r="BG40" s="248">
        <v>5679</v>
      </c>
      <c r="BH40" s="246">
        <v>48.83</v>
      </c>
      <c r="BI40" s="249">
        <v>10.3</v>
      </c>
      <c r="BJ40" s="245">
        <v>5657</v>
      </c>
      <c r="BK40" s="246">
        <v>48.18</v>
      </c>
      <c r="BL40" s="247">
        <v>5.51</v>
      </c>
      <c r="BM40" s="259">
        <v>451</v>
      </c>
      <c r="BN40" s="273">
        <v>337.21</v>
      </c>
      <c r="BO40" s="274">
        <v>59.98</v>
      </c>
      <c r="BP40" s="245">
        <v>5606</v>
      </c>
      <c r="BQ40" s="246">
        <v>9.02</v>
      </c>
      <c r="BR40" s="247">
        <v>0.79</v>
      </c>
      <c r="BS40" s="248">
        <v>5664</v>
      </c>
      <c r="BT40" s="246">
        <v>169.4</v>
      </c>
      <c r="BU40" s="249">
        <v>22.39</v>
      </c>
      <c r="BV40" s="250">
        <v>5652</v>
      </c>
      <c r="BW40" s="276">
        <v>12.7</v>
      </c>
      <c r="BX40" s="251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4" t="str">
        <f t="shared" si="30"/>
        <v/>
      </c>
      <c r="AX41" s="324"/>
      <c r="AZ41" s="277" t="s">
        <v>83</v>
      </c>
      <c r="BA41" s="252">
        <v>5971</v>
      </c>
      <c r="BB41" s="253">
        <v>38.64</v>
      </c>
      <c r="BC41" s="254">
        <v>7.34</v>
      </c>
      <c r="BD41" s="252">
        <v>5954</v>
      </c>
      <c r="BE41" s="253">
        <v>29.63</v>
      </c>
      <c r="BF41" s="254">
        <v>6.02</v>
      </c>
      <c r="BG41" s="255">
        <v>5957</v>
      </c>
      <c r="BH41" s="253">
        <v>51.31</v>
      </c>
      <c r="BI41" s="256">
        <v>11.42</v>
      </c>
      <c r="BJ41" s="252">
        <v>5923</v>
      </c>
      <c r="BK41" s="253">
        <v>57.98</v>
      </c>
      <c r="BL41" s="254">
        <v>7.11</v>
      </c>
      <c r="BM41" s="257">
        <v>513</v>
      </c>
      <c r="BN41" s="267">
        <v>425.01</v>
      </c>
      <c r="BO41" s="268">
        <v>89.3</v>
      </c>
      <c r="BP41" s="252">
        <v>5690</v>
      </c>
      <c r="BQ41" s="253">
        <v>7.35</v>
      </c>
      <c r="BR41" s="254">
        <v>0.73</v>
      </c>
      <c r="BS41" s="255">
        <v>5824</v>
      </c>
      <c r="BT41" s="253">
        <v>223.51</v>
      </c>
      <c r="BU41" s="256">
        <v>26.25</v>
      </c>
      <c r="BV41" s="257">
        <v>5756</v>
      </c>
      <c r="BW41" s="267">
        <v>24.56</v>
      </c>
      <c r="BX41" s="258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4" t="str">
        <f t="shared" si="30"/>
        <v/>
      </c>
      <c r="AX42" s="324"/>
      <c r="AZ42" s="57" t="s">
        <v>82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4">
        <v>408</v>
      </c>
      <c r="BN42" s="271">
        <v>340.42</v>
      </c>
      <c r="BO42" s="272">
        <v>59.41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1">
        <v>13.15</v>
      </c>
      <c r="BX42" s="265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4" t="str">
        <f t="shared" si="30"/>
        <v/>
      </c>
      <c r="AX43" s="324"/>
      <c r="AZ43" s="277" t="s">
        <v>85</v>
      </c>
      <c r="BA43" s="238">
        <v>5808</v>
      </c>
      <c r="BB43" s="239">
        <v>39.909999999999997</v>
      </c>
      <c r="BC43" s="240">
        <v>7.5</v>
      </c>
      <c r="BD43" s="238">
        <v>5786</v>
      </c>
      <c r="BE43" s="239">
        <v>30.38</v>
      </c>
      <c r="BF43" s="240">
        <v>6.01</v>
      </c>
      <c r="BG43" s="241">
        <v>5792</v>
      </c>
      <c r="BH43" s="239">
        <v>52.27</v>
      </c>
      <c r="BI43" s="242">
        <v>11.54</v>
      </c>
      <c r="BJ43" s="238">
        <v>5774</v>
      </c>
      <c r="BK43" s="239">
        <v>58.49</v>
      </c>
      <c r="BL43" s="240">
        <v>7.31</v>
      </c>
      <c r="BM43" s="257">
        <v>476</v>
      </c>
      <c r="BN43" s="267">
        <v>420.29</v>
      </c>
      <c r="BO43" s="268">
        <v>84.21</v>
      </c>
      <c r="BP43" s="238">
        <v>5711</v>
      </c>
      <c r="BQ43" s="239">
        <v>7.28</v>
      </c>
      <c r="BR43" s="240">
        <v>0.72</v>
      </c>
      <c r="BS43" s="241">
        <v>5775</v>
      </c>
      <c r="BT43" s="239">
        <v>225.05</v>
      </c>
      <c r="BU43" s="242">
        <v>26.24</v>
      </c>
      <c r="BV43" s="243">
        <v>5756</v>
      </c>
      <c r="BW43" s="275">
        <v>25.43</v>
      </c>
      <c r="BX43" s="244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4" t="str">
        <f t="shared" si="30"/>
        <v/>
      </c>
      <c r="AX44" s="324"/>
      <c r="AZ44" s="57" t="s">
        <v>84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4">
        <v>442</v>
      </c>
      <c r="BN44" s="271">
        <v>334.48</v>
      </c>
      <c r="BO44" s="272">
        <v>64.319999999999993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1">
        <v>13.5</v>
      </c>
      <c r="BX44" s="265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4" t="str">
        <f t="shared" si="30"/>
        <v/>
      </c>
      <c r="AX45" s="324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4" t="str">
        <f t="shared" si="30"/>
        <v/>
      </c>
      <c r="AX46" s="324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4" t="str">
        <f t="shared" si="30"/>
        <v/>
      </c>
      <c r="AX47" s="324"/>
      <c r="AZ47" s="279" t="s">
        <v>136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4" t="str">
        <f t="shared" si="30"/>
        <v/>
      </c>
      <c r="AX48" s="324"/>
      <c r="AZ48" s="309" t="s">
        <v>137</v>
      </c>
      <c r="BA48" s="310"/>
      <c r="BB48" s="310"/>
      <c r="BC48" s="311"/>
      <c r="BD48" s="315" t="s">
        <v>138</v>
      </c>
      <c r="BE48" s="316"/>
      <c r="BF48" s="316"/>
      <c r="BG48" s="317"/>
      <c r="BH48" s="316" t="s">
        <v>139</v>
      </c>
      <c r="BI48" s="316"/>
      <c r="BJ48" s="316"/>
      <c r="BK48" s="317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4" t="str">
        <f t="shared" si="30"/>
        <v/>
      </c>
      <c r="AX49" s="324"/>
      <c r="AZ49" s="312"/>
      <c r="BA49" s="313"/>
      <c r="BB49" s="313"/>
      <c r="BC49" s="314"/>
      <c r="BD49" s="280" t="s">
        <v>140</v>
      </c>
      <c r="BE49" s="281" t="s">
        <v>141</v>
      </c>
      <c r="BF49" s="282" t="s">
        <v>142</v>
      </c>
      <c r="BG49" s="283" t="s">
        <v>143</v>
      </c>
      <c r="BH49" s="284" t="s">
        <v>140</v>
      </c>
      <c r="BI49" s="281" t="s">
        <v>141</v>
      </c>
      <c r="BJ49" s="281" t="s">
        <v>142</v>
      </c>
      <c r="BK49" s="283" t="s">
        <v>143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4" t="str">
        <f t="shared" si="30"/>
        <v/>
      </c>
      <c r="AX50" s="324"/>
      <c r="AZ50" s="318" t="s">
        <v>144</v>
      </c>
      <c r="BA50" s="321" t="s">
        <v>145</v>
      </c>
      <c r="BB50" s="285" t="s">
        <v>146</v>
      </c>
      <c r="BC50" s="286" t="s">
        <v>147</v>
      </c>
      <c r="BD50" s="287">
        <v>117.6</v>
      </c>
      <c r="BE50" s="288">
        <v>117</v>
      </c>
      <c r="BF50" s="289">
        <f>BD50-BE50</f>
        <v>0.59999999999999432</v>
      </c>
      <c r="BG50" s="290">
        <v>4</v>
      </c>
      <c r="BH50" s="287">
        <v>22.1</v>
      </c>
      <c r="BI50" s="288">
        <v>21.8</v>
      </c>
      <c r="BJ50" s="288">
        <f>BH50-BI50</f>
        <v>0.30000000000000071</v>
      </c>
      <c r="BK50" s="291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4" t="str">
        <f t="shared" si="30"/>
        <v/>
      </c>
      <c r="AX51" s="324"/>
      <c r="AZ51" s="319"/>
      <c r="BA51" s="322"/>
      <c r="BB51" s="292" t="s">
        <v>148</v>
      </c>
      <c r="BC51" s="293" t="s">
        <v>149</v>
      </c>
      <c r="BD51" s="294">
        <v>123.6</v>
      </c>
      <c r="BE51" s="295">
        <v>122.9</v>
      </c>
      <c r="BF51" s="296">
        <f>BD51-BE51</f>
        <v>0.69999999999998863</v>
      </c>
      <c r="BG51" s="297">
        <v>3</v>
      </c>
      <c r="BH51" s="294">
        <v>25.4</v>
      </c>
      <c r="BI51" s="295">
        <v>24.6</v>
      </c>
      <c r="BJ51" s="295">
        <f t="shared" ref="BJ51:BJ73" si="33">BH51-BI51</f>
        <v>0.79999999999999716</v>
      </c>
      <c r="BK51" s="298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4" t="str">
        <f t="shared" si="30"/>
        <v/>
      </c>
      <c r="AX52" s="324"/>
      <c r="AZ52" s="319"/>
      <c r="BA52" s="322"/>
      <c r="BB52" s="292" t="s">
        <v>150</v>
      </c>
      <c r="BC52" s="293" t="s">
        <v>151</v>
      </c>
      <c r="BD52" s="294">
        <v>128.69999999999999</v>
      </c>
      <c r="BE52" s="295">
        <v>128.5</v>
      </c>
      <c r="BF52" s="296">
        <f t="shared" ref="BF52:BF54" si="34">BD52-BE52</f>
        <v>0.19999999999998863</v>
      </c>
      <c r="BG52" s="297">
        <v>9</v>
      </c>
      <c r="BH52" s="294">
        <v>28.4</v>
      </c>
      <c r="BI52" s="295">
        <v>28</v>
      </c>
      <c r="BJ52" s="295">
        <f t="shared" si="33"/>
        <v>0.39999999999999858</v>
      </c>
      <c r="BK52" s="298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4" t="str">
        <f t="shared" si="30"/>
        <v/>
      </c>
      <c r="AX53" s="324"/>
      <c r="AZ53" s="319"/>
      <c r="BA53" s="322"/>
      <c r="BB53" s="292" t="s">
        <v>152</v>
      </c>
      <c r="BC53" s="293" t="s">
        <v>153</v>
      </c>
      <c r="BD53" s="294">
        <v>134.5</v>
      </c>
      <c r="BE53" s="295">
        <v>133.9</v>
      </c>
      <c r="BF53" s="296">
        <f t="shared" si="34"/>
        <v>0.59999999999999432</v>
      </c>
      <c r="BG53" s="297">
        <v>6</v>
      </c>
      <c r="BH53" s="294">
        <v>33</v>
      </c>
      <c r="BI53" s="295">
        <v>31.5</v>
      </c>
      <c r="BJ53" s="295">
        <f t="shared" si="33"/>
        <v>1.5</v>
      </c>
      <c r="BK53" s="298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4" t="str">
        <f t="shared" si="30"/>
        <v/>
      </c>
      <c r="AX54" s="324"/>
      <c r="AZ54" s="319"/>
      <c r="BA54" s="322"/>
      <c r="BB54" s="292" t="s">
        <v>154</v>
      </c>
      <c r="BC54" s="293" t="s">
        <v>155</v>
      </c>
      <c r="BD54" s="294">
        <v>140.5</v>
      </c>
      <c r="BE54" s="295">
        <v>139.69999999999999</v>
      </c>
      <c r="BF54" s="296">
        <f t="shared" si="34"/>
        <v>0.80000000000001137</v>
      </c>
      <c r="BG54" s="297">
        <v>4</v>
      </c>
      <c r="BH54" s="294">
        <v>37.5</v>
      </c>
      <c r="BI54" s="295">
        <v>35.700000000000003</v>
      </c>
      <c r="BJ54" s="295">
        <f t="shared" si="33"/>
        <v>1.7999999999999972</v>
      </c>
      <c r="BK54" s="298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4" t="str">
        <f t="shared" si="30"/>
        <v/>
      </c>
      <c r="AX55" s="324"/>
      <c r="AZ55" s="319"/>
      <c r="BA55" s="323"/>
      <c r="BB55" s="299" t="s">
        <v>156</v>
      </c>
      <c r="BC55" s="300" t="s">
        <v>157</v>
      </c>
      <c r="BD55" s="301">
        <v>147.5</v>
      </c>
      <c r="BE55" s="302">
        <v>146.1</v>
      </c>
      <c r="BF55" s="303">
        <f>BD55-BE55</f>
        <v>1.4000000000000057</v>
      </c>
      <c r="BG55" s="304">
        <v>2</v>
      </c>
      <c r="BH55" s="301">
        <v>42.8</v>
      </c>
      <c r="BI55" s="302">
        <v>40</v>
      </c>
      <c r="BJ55" s="302">
        <f t="shared" si="33"/>
        <v>2.7999999999999972</v>
      </c>
      <c r="BK55" s="305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4" t="str">
        <f t="shared" si="30"/>
        <v/>
      </c>
      <c r="AX56" s="324"/>
      <c r="AZ56" s="319"/>
      <c r="BA56" s="321" t="s">
        <v>158</v>
      </c>
      <c r="BB56" s="285" t="s">
        <v>146</v>
      </c>
      <c r="BC56" s="286" t="s">
        <v>159</v>
      </c>
      <c r="BD56" s="287">
        <v>154.69999999999999</v>
      </c>
      <c r="BE56" s="288">
        <v>154</v>
      </c>
      <c r="BF56" s="288">
        <f t="shared" ref="BF56:BF73" si="35">BD56-BE56</f>
        <v>0.69999999999998863</v>
      </c>
      <c r="BG56" s="290">
        <v>6</v>
      </c>
      <c r="BH56" s="287">
        <v>46.8</v>
      </c>
      <c r="BI56" s="288">
        <v>45.7</v>
      </c>
      <c r="BJ56" s="288">
        <f t="shared" si="33"/>
        <v>1.0999999999999943</v>
      </c>
      <c r="BK56" s="291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4" t="str">
        <f t="shared" si="30"/>
        <v/>
      </c>
      <c r="AX57" s="324"/>
      <c r="AZ57" s="319"/>
      <c r="BA57" s="322"/>
      <c r="BB57" s="292" t="s">
        <v>148</v>
      </c>
      <c r="BC57" s="293" t="s">
        <v>160</v>
      </c>
      <c r="BD57" s="294">
        <v>161.6</v>
      </c>
      <c r="BE57" s="295">
        <v>160.9</v>
      </c>
      <c r="BF57" s="295">
        <f t="shared" si="35"/>
        <v>0.69999999999998863</v>
      </c>
      <c r="BG57" s="297">
        <v>6</v>
      </c>
      <c r="BH57" s="294">
        <v>52.3</v>
      </c>
      <c r="BI57" s="295">
        <v>50.6</v>
      </c>
      <c r="BJ57" s="295">
        <f t="shared" si="33"/>
        <v>1.6999999999999957</v>
      </c>
      <c r="BK57" s="298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4" t="str">
        <f t="shared" si="30"/>
        <v/>
      </c>
      <c r="AX58" s="324"/>
      <c r="AZ58" s="319"/>
      <c r="BA58" s="323"/>
      <c r="BB58" s="299" t="s">
        <v>150</v>
      </c>
      <c r="BC58" s="300" t="s">
        <v>161</v>
      </c>
      <c r="BD58" s="301">
        <v>166.2</v>
      </c>
      <c r="BE58" s="302">
        <v>165.8</v>
      </c>
      <c r="BF58" s="306">
        <f t="shared" si="35"/>
        <v>0.39999999999997726</v>
      </c>
      <c r="BG58" s="304">
        <v>8</v>
      </c>
      <c r="BH58" s="301">
        <v>56.6</v>
      </c>
      <c r="BI58" s="302">
        <v>55</v>
      </c>
      <c r="BJ58" s="302">
        <f t="shared" si="33"/>
        <v>1.6000000000000014</v>
      </c>
      <c r="BK58" s="305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4" t="str">
        <f t="shared" si="30"/>
        <v/>
      </c>
      <c r="AX59" s="324"/>
      <c r="AZ59" s="319"/>
      <c r="BA59" s="321" t="s">
        <v>162</v>
      </c>
      <c r="BB59" s="285" t="s">
        <v>146</v>
      </c>
      <c r="BC59" s="286" t="s">
        <v>163</v>
      </c>
      <c r="BD59" s="287">
        <v>169.4</v>
      </c>
      <c r="BE59" s="288">
        <v>168.6</v>
      </c>
      <c r="BF59" s="288">
        <f t="shared" si="35"/>
        <v>0.80000000000001137</v>
      </c>
      <c r="BG59" s="290">
        <v>5</v>
      </c>
      <c r="BH59" s="287">
        <v>59.6</v>
      </c>
      <c r="BI59" s="288">
        <v>59.1</v>
      </c>
      <c r="BJ59" s="288">
        <f t="shared" si="33"/>
        <v>0.5</v>
      </c>
      <c r="BK59" s="291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4" t="str">
        <f t="shared" si="30"/>
        <v/>
      </c>
      <c r="AX60" s="324"/>
      <c r="AZ60" s="319"/>
      <c r="BA60" s="322"/>
      <c r="BB60" s="292" t="s">
        <v>148</v>
      </c>
      <c r="BC60" s="293" t="s">
        <v>164</v>
      </c>
      <c r="BD60" s="294">
        <v>170.5</v>
      </c>
      <c r="BE60" s="295">
        <v>169.9</v>
      </c>
      <c r="BF60" s="295">
        <f t="shared" si="35"/>
        <v>0.59999999999999432</v>
      </c>
      <c r="BG60" s="297">
        <v>5</v>
      </c>
      <c r="BH60" s="294">
        <v>60.6</v>
      </c>
      <c r="BI60" s="295">
        <v>60.7</v>
      </c>
      <c r="BJ60" s="295">
        <f t="shared" si="33"/>
        <v>-0.10000000000000142</v>
      </c>
      <c r="BK60" s="298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4" t="str">
        <f t="shared" si="30"/>
        <v/>
      </c>
      <c r="AX61" s="324"/>
      <c r="AZ61" s="320"/>
      <c r="BA61" s="323"/>
      <c r="BB61" s="299" t="s">
        <v>150</v>
      </c>
      <c r="BC61" s="300" t="s">
        <v>165</v>
      </c>
      <c r="BD61" s="301">
        <v>170.8</v>
      </c>
      <c r="BE61" s="302">
        <v>170.7</v>
      </c>
      <c r="BF61" s="306">
        <f t="shared" si="35"/>
        <v>0.10000000000002274</v>
      </c>
      <c r="BG61" s="304">
        <v>21</v>
      </c>
      <c r="BH61" s="301">
        <v>63.4</v>
      </c>
      <c r="BI61" s="302">
        <v>62.5</v>
      </c>
      <c r="BJ61" s="302">
        <f t="shared" si="33"/>
        <v>0.89999999999999858</v>
      </c>
      <c r="BK61" s="305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4" t="str">
        <f t="shared" si="30"/>
        <v/>
      </c>
      <c r="AX62" s="324"/>
      <c r="AZ62" s="318" t="s">
        <v>166</v>
      </c>
      <c r="BA62" s="321" t="s">
        <v>145</v>
      </c>
      <c r="BB62" s="285" t="s">
        <v>146</v>
      </c>
      <c r="BC62" s="286" t="s">
        <v>147</v>
      </c>
      <c r="BD62" s="287">
        <v>116.3</v>
      </c>
      <c r="BE62" s="288">
        <v>116</v>
      </c>
      <c r="BF62" s="288">
        <f t="shared" si="35"/>
        <v>0.29999999999999716</v>
      </c>
      <c r="BG62" s="290">
        <v>7</v>
      </c>
      <c r="BH62" s="287">
        <v>21.4</v>
      </c>
      <c r="BI62" s="288">
        <v>21.3</v>
      </c>
      <c r="BJ62" s="288">
        <f t="shared" si="33"/>
        <v>9.9999999999997868E-2</v>
      </c>
      <c r="BK62" s="291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4" t="str">
        <f t="shared" si="30"/>
        <v/>
      </c>
      <c r="AX63" s="324"/>
      <c r="AZ63" s="319"/>
      <c r="BA63" s="322"/>
      <c r="BB63" s="292" t="s">
        <v>148</v>
      </c>
      <c r="BC63" s="293" t="s">
        <v>149</v>
      </c>
      <c r="BD63" s="294">
        <v>122.5</v>
      </c>
      <c r="BE63" s="295">
        <v>122</v>
      </c>
      <c r="BF63" s="295">
        <f t="shared" si="35"/>
        <v>0.5</v>
      </c>
      <c r="BG63" s="297">
        <v>6</v>
      </c>
      <c r="BH63" s="294">
        <v>24.5</v>
      </c>
      <c r="BI63" s="295">
        <v>24</v>
      </c>
      <c r="BJ63" s="295">
        <f t="shared" si="33"/>
        <v>0.5</v>
      </c>
      <c r="BK63" s="298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4" t="str">
        <f t="shared" si="30"/>
        <v/>
      </c>
      <c r="AX64" s="324"/>
      <c r="AZ64" s="319"/>
      <c r="BA64" s="322"/>
      <c r="BB64" s="292" t="s">
        <v>150</v>
      </c>
      <c r="BC64" s="293" t="s">
        <v>151</v>
      </c>
      <c r="BD64" s="294">
        <v>128.5</v>
      </c>
      <c r="BE64" s="295">
        <v>128.1</v>
      </c>
      <c r="BF64" s="295">
        <f t="shared" si="35"/>
        <v>0.40000000000000568</v>
      </c>
      <c r="BG64" s="297">
        <v>9</v>
      </c>
      <c r="BH64" s="294">
        <v>28.3</v>
      </c>
      <c r="BI64" s="295">
        <v>27.3</v>
      </c>
      <c r="BJ64" s="295">
        <f t="shared" si="33"/>
        <v>1</v>
      </c>
      <c r="BK64" s="298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4" t="str">
        <f t="shared" si="30"/>
        <v/>
      </c>
      <c r="AX65" s="324"/>
      <c r="AZ65" s="319"/>
      <c r="BA65" s="322"/>
      <c r="BB65" s="292" t="s">
        <v>152</v>
      </c>
      <c r="BC65" s="293" t="s">
        <v>153</v>
      </c>
      <c r="BD65" s="294">
        <v>135.1</v>
      </c>
      <c r="BE65" s="295">
        <v>134.5</v>
      </c>
      <c r="BF65" s="295">
        <f t="shared" si="35"/>
        <v>0.59999999999999432</v>
      </c>
      <c r="BG65" s="297">
        <v>5</v>
      </c>
      <c r="BH65" s="294">
        <v>31.7</v>
      </c>
      <c r="BI65" s="295">
        <v>31.1</v>
      </c>
      <c r="BJ65" s="295">
        <f t="shared" si="33"/>
        <v>0.59999999999999787</v>
      </c>
      <c r="BK65" s="298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4" t="str">
        <f t="shared" si="30"/>
        <v/>
      </c>
      <c r="AX66" s="324"/>
      <c r="AZ66" s="319"/>
      <c r="BA66" s="322"/>
      <c r="BB66" s="292" t="s">
        <v>154</v>
      </c>
      <c r="BC66" s="293" t="s">
        <v>155</v>
      </c>
      <c r="BD66" s="294">
        <v>141.80000000000001</v>
      </c>
      <c r="BE66" s="295">
        <v>141.4</v>
      </c>
      <c r="BF66" s="307">
        <f t="shared" si="35"/>
        <v>0.40000000000000568</v>
      </c>
      <c r="BG66" s="297">
        <v>9</v>
      </c>
      <c r="BH66" s="294">
        <v>37</v>
      </c>
      <c r="BI66" s="295">
        <v>35.5</v>
      </c>
      <c r="BJ66" s="295">
        <f t="shared" si="33"/>
        <v>1.5</v>
      </c>
      <c r="BK66" s="298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4" t="str">
        <f t="shared" si="30"/>
        <v/>
      </c>
      <c r="AX67" s="324"/>
      <c r="AZ67" s="319"/>
      <c r="BA67" s="323"/>
      <c r="BB67" s="299" t="s">
        <v>156</v>
      </c>
      <c r="BC67" s="300" t="s">
        <v>157</v>
      </c>
      <c r="BD67" s="301">
        <v>148.5</v>
      </c>
      <c r="BE67" s="302">
        <v>147.9</v>
      </c>
      <c r="BF67" s="306">
        <f t="shared" si="35"/>
        <v>0.59999999999999432</v>
      </c>
      <c r="BG67" s="304">
        <v>6</v>
      </c>
      <c r="BH67" s="301">
        <v>41.6</v>
      </c>
      <c r="BI67" s="302">
        <v>40.5</v>
      </c>
      <c r="BJ67" s="302">
        <f t="shared" si="33"/>
        <v>1.1000000000000014</v>
      </c>
      <c r="BK67" s="305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4" t="str">
        <f t="shared" si="30"/>
        <v/>
      </c>
      <c r="AX68" s="324"/>
      <c r="AZ68" s="319"/>
      <c r="BA68" s="321" t="s">
        <v>158</v>
      </c>
      <c r="BB68" s="285" t="s">
        <v>146</v>
      </c>
      <c r="BC68" s="286" t="s">
        <v>159</v>
      </c>
      <c r="BD68" s="287">
        <v>152.69999999999999</v>
      </c>
      <c r="BE68" s="288">
        <v>152.19999999999999</v>
      </c>
      <c r="BF68" s="288">
        <f t="shared" si="35"/>
        <v>0.5</v>
      </c>
      <c r="BG68" s="290">
        <v>6</v>
      </c>
      <c r="BH68" s="287">
        <v>45.6</v>
      </c>
      <c r="BI68" s="288">
        <v>44.5</v>
      </c>
      <c r="BJ68" s="288">
        <f t="shared" si="33"/>
        <v>1.1000000000000014</v>
      </c>
      <c r="BK68" s="291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4" t="str">
        <f t="shared" si="30"/>
        <v/>
      </c>
      <c r="AX69" s="324"/>
      <c r="AZ69" s="319"/>
      <c r="BA69" s="322"/>
      <c r="BB69" s="292" t="s">
        <v>148</v>
      </c>
      <c r="BC69" s="293" t="s">
        <v>160</v>
      </c>
      <c r="BD69" s="294">
        <v>155.1</v>
      </c>
      <c r="BE69" s="295">
        <v>154.9</v>
      </c>
      <c r="BF69" s="307">
        <f t="shared" si="35"/>
        <v>0.19999999999998863</v>
      </c>
      <c r="BG69" s="297">
        <v>15</v>
      </c>
      <c r="BH69" s="294">
        <v>48.4</v>
      </c>
      <c r="BI69" s="295">
        <v>47.7</v>
      </c>
      <c r="BJ69" s="295">
        <f t="shared" si="33"/>
        <v>0.69999999999999574</v>
      </c>
      <c r="BK69" s="298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4" t="str">
        <f t="shared" si="30"/>
        <v/>
      </c>
      <c r="AX70" s="324"/>
      <c r="AZ70" s="319"/>
      <c r="BA70" s="323"/>
      <c r="BB70" s="299" t="s">
        <v>150</v>
      </c>
      <c r="BC70" s="300" t="s">
        <v>161</v>
      </c>
      <c r="BD70" s="301">
        <v>156.80000000000001</v>
      </c>
      <c r="BE70" s="302">
        <v>156.5</v>
      </c>
      <c r="BF70" s="306">
        <f t="shared" si="35"/>
        <v>0.30000000000001137</v>
      </c>
      <c r="BG70" s="304">
        <v>10</v>
      </c>
      <c r="BH70" s="301">
        <v>50.3</v>
      </c>
      <c r="BI70" s="302">
        <v>49.9</v>
      </c>
      <c r="BJ70" s="302">
        <f t="shared" si="33"/>
        <v>0.39999999999999858</v>
      </c>
      <c r="BK70" s="305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4" t="str">
        <f t="shared" si="30"/>
        <v/>
      </c>
      <c r="AX71" s="324"/>
      <c r="AZ71" s="319"/>
      <c r="BA71" s="321" t="s">
        <v>162</v>
      </c>
      <c r="BB71" s="285" t="s">
        <v>146</v>
      </c>
      <c r="BC71" s="286" t="s">
        <v>163</v>
      </c>
      <c r="BD71" s="287">
        <v>156.69999999999999</v>
      </c>
      <c r="BE71" s="288">
        <v>157.19999999999999</v>
      </c>
      <c r="BF71" s="288">
        <f t="shared" si="35"/>
        <v>-0.5</v>
      </c>
      <c r="BG71" s="290">
        <v>32</v>
      </c>
      <c r="BH71" s="287">
        <v>51.6</v>
      </c>
      <c r="BI71" s="288">
        <v>51.2</v>
      </c>
      <c r="BJ71" s="288">
        <f t="shared" si="33"/>
        <v>0.39999999999999858</v>
      </c>
      <c r="BK71" s="291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4" t="str">
        <f t="shared" si="30"/>
        <v/>
      </c>
      <c r="AX72" s="324"/>
      <c r="AZ72" s="319"/>
      <c r="BA72" s="322"/>
      <c r="BB72" s="292" t="s">
        <v>148</v>
      </c>
      <c r="BC72" s="293" t="s">
        <v>164</v>
      </c>
      <c r="BD72" s="294">
        <v>158</v>
      </c>
      <c r="BE72" s="295">
        <v>157.69999999999999</v>
      </c>
      <c r="BF72" s="307">
        <f t="shared" si="35"/>
        <v>0.30000000000001137</v>
      </c>
      <c r="BG72" s="297">
        <v>10</v>
      </c>
      <c r="BH72" s="294">
        <v>52.8</v>
      </c>
      <c r="BI72" s="295">
        <v>52.1</v>
      </c>
      <c r="BJ72" s="295">
        <f t="shared" si="33"/>
        <v>0.69999999999999574</v>
      </c>
      <c r="BK72" s="298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4" t="str">
        <f t="shared" si="30"/>
        <v/>
      </c>
      <c r="AX73" s="324"/>
      <c r="AZ73" s="320"/>
      <c r="BA73" s="323"/>
      <c r="BB73" s="299" t="s">
        <v>150</v>
      </c>
      <c r="BC73" s="300" t="s">
        <v>165</v>
      </c>
      <c r="BD73" s="301">
        <v>158.19999999999999</v>
      </c>
      <c r="BE73" s="302">
        <v>158</v>
      </c>
      <c r="BF73" s="306">
        <f t="shared" si="35"/>
        <v>0.19999999999998863</v>
      </c>
      <c r="BG73" s="304">
        <v>14</v>
      </c>
      <c r="BH73" s="301">
        <v>53.2</v>
      </c>
      <c r="BI73" s="302">
        <v>52.5</v>
      </c>
      <c r="BJ73" s="302">
        <f t="shared" si="33"/>
        <v>0.70000000000000284</v>
      </c>
      <c r="BK73" s="305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4" t="str">
        <f t="shared" si="30"/>
        <v/>
      </c>
      <c r="AX74" s="324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4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4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4" t="str">
        <f t="shared" si="66"/>
        <v/>
      </c>
      <c r="AX76" s="324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4" t="str">
        <f t="shared" si="66"/>
        <v/>
      </c>
      <c r="AX77" s="324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4" t="str">
        <f t="shared" si="66"/>
        <v/>
      </c>
      <c r="AX78" s="324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4" t="str">
        <f t="shared" si="66"/>
        <v/>
      </c>
      <c r="AX79" s="324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4" t="str">
        <f t="shared" si="66"/>
        <v/>
      </c>
      <c r="AX80" s="324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4" t="str">
        <f t="shared" si="66"/>
        <v/>
      </c>
      <c r="AX81" s="324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4" t="str">
        <f t="shared" si="66"/>
        <v/>
      </c>
      <c r="AX82" s="324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4" t="str">
        <f t="shared" si="66"/>
        <v/>
      </c>
      <c r="AX83" s="324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4" t="str">
        <f t="shared" si="66"/>
        <v/>
      </c>
      <c r="AX84" s="324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4" t="str">
        <f t="shared" si="66"/>
        <v/>
      </c>
      <c r="AX85" s="324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4" t="str">
        <f t="shared" si="66"/>
        <v/>
      </c>
      <c r="AX86" s="324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4" t="str">
        <f t="shared" si="66"/>
        <v/>
      </c>
      <c r="AX87" s="324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4" t="str">
        <f t="shared" si="66"/>
        <v/>
      </c>
      <c r="AX88" s="324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4" t="str">
        <f t="shared" si="66"/>
        <v/>
      </c>
      <c r="AX89" s="324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4" t="str">
        <f t="shared" si="66"/>
        <v/>
      </c>
      <c r="AX90" s="324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4" t="str">
        <f t="shared" si="66"/>
        <v/>
      </c>
      <c r="AX91" s="324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4" t="str">
        <f t="shared" si="66"/>
        <v/>
      </c>
      <c r="AX92" s="324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4" t="str">
        <f t="shared" si="66"/>
        <v/>
      </c>
      <c r="AX93" s="324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4" t="str">
        <f t="shared" si="66"/>
        <v/>
      </c>
      <c r="AX94" s="324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4" t="str">
        <f t="shared" si="66"/>
        <v/>
      </c>
      <c r="AX95" s="324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4" t="str">
        <f t="shared" si="66"/>
        <v/>
      </c>
      <c r="AX96" s="324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4" t="str">
        <f t="shared" si="66"/>
        <v/>
      </c>
      <c r="AX97" s="324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4" t="str">
        <f t="shared" si="66"/>
        <v/>
      </c>
      <c r="AX98" s="324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4" t="str">
        <f t="shared" si="66"/>
        <v/>
      </c>
      <c r="AX99" s="324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4" t="str">
        <f t="shared" si="66"/>
        <v/>
      </c>
      <c r="AX100" s="324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4" t="str">
        <f t="shared" si="66"/>
        <v/>
      </c>
      <c r="AX101" s="324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4" t="str">
        <f t="shared" si="66"/>
        <v/>
      </c>
      <c r="AX102" s="324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4" t="str">
        <f t="shared" si="66"/>
        <v/>
      </c>
      <c r="AX103" s="324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4" t="str">
        <f t="shared" si="66"/>
        <v/>
      </c>
      <c r="AX104" s="324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4" t="str">
        <f t="shared" si="66"/>
        <v/>
      </c>
      <c r="AX105" s="324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4" t="str">
        <f t="shared" si="66"/>
        <v/>
      </c>
      <c r="AX106" s="324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4" t="str">
        <f t="shared" si="66"/>
        <v/>
      </c>
      <c r="AX107" s="324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4" t="str">
        <f t="shared" si="66"/>
        <v/>
      </c>
      <c r="AX108" s="324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4" t="str">
        <f t="shared" si="66"/>
        <v/>
      </c>
      <c r="AX109" s="324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4" t="str">
        <f t="shared" si="66"/>
        <v/>
      </c>
      <c r="AX110" s="324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4" t="str">
        <f t="shared" si="66"/>
        <v/>
      </c>
      <c r="AX111" s="324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4" t="str">
        <f t="shared" si="66"/>
        <v/>
      </c>
      <c r="AX112" s="324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4" t="str">
        <f t="shared" si="66"/>
        <v/>
      </c>
      <c r="AX113" s="324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4" t="str">
        <f t="shared" si="66"/>
        <v/>
      </c>
      <c r="AX114" s="324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4" t="str">
        <f t="shared" si="66"/>
        <v/>
      </c>
      <c r="AX115" s="324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4" t="str">
        <f t="shared" si="66"/>
        <v/>
      </c>
      <c r="AX116" s="324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4" t="str">
        <f t="shared" si="66"/>
        <v/>
      </c>
      <c r="AX117" s="324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4" t="str">
        <f t="shared" si="66"/>
        <v/>
      </c>
      <c r="AX118" s="324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4" t="str">
        <f t="shared" si="66"/>
        <v/>
      </c>
      <c r="AX119" s="324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4" t="str">
        <f t="shared" si="66"/>
        <v/>
      </c>
      <c r="AX120" s="324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4" t="str">
        <f t="shared" si="66"/>
        <v/>
      </c>
      <c r="AX121" s="324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4" t="str">
        <f t="shared" si="66"/>
        <v/>
      </c>
      <c r="AX122" s="324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4" t="str">
        <f t="shared" si="66"/>
        <v/>
      </c>
      <c r="AX123" s="324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4" t="str">
        <f t="shared" si="66"/>
        <v/>
      </c>
      <c r="AX124" s="324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4" t="str">
        <f t="shared" si="66"/>
        <v/>
      </c>
      <c r="AX125" s="324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4" t="str">
        <f t="shared" si="66"/>
        <v/>
      </c>
      <c r="AX126" s="324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4" t="str">
        <f t="shared" si="66"/>
        <v/>
      </c>
      <c r="AX127" s="324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4" t="str">
        <f t="shared" si="66"/>
        <v/>
      </c>
      <c r="AX128" s="324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4" t="str">
        <f t="shared" si="66"/>
        <v/>
      </c>
      <c r="AX129" s="324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4" t="str">
        <f t="shared" si="66"/>
        <v/>
      </c>
      <c r="AX130" s="324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4" t="str">
        <f t="shared" si="66"/>
        <v/>
      </c>
      <c r="AX131" s="324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4" t="str">
        <f t="shared" si="66"/>
        <v/>
      </c>
      <c r="AX132" s="324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4" t="str">
        <f t="shared" si="66"/>
        <v/>
      </c>
      <c r="AX133" s="324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4" t="str">
        <f t="shared" si="66"/>
        <v/>
      </c>
      <c r="AX134" s="324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4" t="str">
        <f t="shared" si="66"/>
        <v/>
      </c>
      <c r="AX135" s="324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4" t="str">
        <f t="shared" si="66"/>
        <v/>
      </c>
      <c r="AX136" s="324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4" t="str">
        <f t="shared" si="66"/>
        <v/>
      </c>
      <c r="AX137" s="324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4" t="str">
        <f t="shared" si="66"/>
        <v/>
      </c>
      <c r="AX138" s="324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4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4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4" t="str">
        <f t="shared" si="99"/>
        <v/>
      </c>
      <c r="AX140" s="324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4" t="str">
        <f t="shared" si="99"/>
        <v/>
      </c>
      <c r="AX141" s="324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4" t="str">
        <f t="shared" si="99"/>
        <v/>
      </c>
      <c r="AX142" s="324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4" t="str">
        <f t="shared" si="99"/>
        <v/>
      </c>
      <c r="AX143" s="324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4" t="str">
        <f t="shared" si="99"/>
        <v/>
      </c>
      <c r="AX144" s="324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4" t="str">
        <f t="shared" si="99"/>
        <v/>
      </c>
      <c r="AX145" s="324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4" t="str">
        <f t="shared" si="99"/>
        <v/>
      </c>
      <c r="AX146" s="324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4" t="str">
        <f t="shared" si="99"/>
        <v/>
      </c>
      <c r="AX147" s="324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4" t="str">
        <f t="shared" si="99"/>
        <v/>
      </c>
      <c r="AX148" s="324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4" t="str">
        <f t="shared" si="99"/>
        <v/>
      </c>
      <c r="AX149" s="324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4" t="str">
        <f t="shared" si="99"/>
        <v/>
      </c>
      <c r="AX150" s="324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4" t="str">
        <f t="shared" si="99"/>
        <v/>
      </c>
      <c r="AX151" s="324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4" t="str">
        <f t="shared" si="99"/>
        <v/>
      </c>
      <c r="AX152" s="324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4" t="str">
        <f t="shared" si="99"/>
        <v/>
      </c>
      <c r="AX153" s="324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4" t="str">
        <f t="shared" si="99"/>
        <v/>
      </c>
      <c r="AX154" s="324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4" t="str">
        <f t="shared" si="99"/>
        <v/>
      </c>
      <c r="AX155" s="324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4" t="str">
        <f t="shared" si="99"/>
        <v/>
      </c>
      <c r="AX156" s="324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4" t="str">
        <f t="shared" si="99"/>
        <v/>
      </c>
      <c r="AX157" s="324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4" t="str">
        <f t="shared" si="99"/>
        <v/>
      </c>
      <c r="AX158" s="324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4" t="str">
        <f t="shared" si="99"/>
        <v/>
      </c>
      <c r="AX159" s="324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4" t="str">
        <f t="shared" si="99"/>
        <v/>
      </c>
      <c r="AX160" s="324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4" t="str">
        <f t="shared" si="99"/>
        <v/>
      </c>
      <c r="AX161" s="324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4" t="str">
        <f t="shared" si="99"/>
        <v/>
      </c>
      <c r="AX162" s="324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4" t="str">
        <f t="shared" si="99"/>
        <v/>
      </c>
      <c r="AX163" s="324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4" t="str">
        <f t="shared" si="99"/>
        <v/>
      </c>
      <c r="AX164" s="324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4" t="str">
        <f t="shared" si="99"/>
        <v/>
      </c>
      <c r="AX165" s="324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4" t="str">
        <f t="shared" si="99"/>
        <v/>
      </c>
      <c r="AX166" s="324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4" t="str">
        <f t="shared" si="99"/>
        <v/>
      </c>
      <c r="AX167" s="324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4" t="str">
        <f t="shared" si="99"/>
        <v/>
      </c>
      <c r="AX168" s="324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4" t="str">
        <f t="shared" si="99"/>
        <v/>
      </c>
      <c r="AX169" s="324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4" t="str">
        <f t="shared" si="99"/>
        <v/>
      </c>
      <c r="AX170" s="324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4" t="str">
        <f t="shared" si="99"/>
        <v/>
      </c>
      <c r="AX171" s="324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4" t="str">
        <f t="shared" si="99"/>
        <v/>
      </c>
      <c r="AX172" s="324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4" t="str">
        <f t="shared" si="99"/>
        <v/>
      </c>
      <c r="AX173" s="324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4" t="str">
        <f t="shared" si="99"/>
        <v/>
      </c>
      <c r="AX174" s="324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4" t="str">
        <f t="shared" si="99"/>
        <v/>
      </c>
      <c r="AX175" s="324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4" t="str">
        <f t="shared" si="99"/>
        <v/>
      </c>
      <c r="AX176" s="324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4" t="str">
        <f t="shared" si="99"/>
        <v/>
      </c>
      <c r="AX177" s="324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4" t="str">
        <f t="shared" si="99"/>
        <v/>
      </c>
      <c r="AX178" s="324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4" t="str">
        <f t="shared" si="99"/>
        <v/>
      </c>
      <c r="AX179" s="324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4" t="str">
        <f t="shared" si="99"/>
        <v/>
      </c>
      <c r="AX180" s="324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4" t="str">
        <f t="shared" si="99"/>
        <v/>
      </c>
      <c r="AX181" s="324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4" t="str">
        <f t="shared" si="99"/>
        <v/>
      </c>
      <c r="AX182" s="324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4" t="str">
        <f t="shared" si="99"/>
        <v/>
      </c>
      <c r="AX183" s="324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4" t="str">
        <f t="shared" si="99"/>
        <v/>
      </c>
      <c r="AX184" s="324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4" t="str">
        <f t="shared" si="99"/>
        <v/>
      </c>
      <c r="AX185" s="324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4" t="str">
        <f t="shared" si="99"/>
        <v/>
      </c>
      <c r="AX186" s="324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4" t="str">
        <f t="shared" si="99"/>
        <v/>
      </c>
      <c r="AX187" s="324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4" t="str">
        <f t="shared" si="99"/>
        <v/>
      </c>
      <c r="AX188" s="324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4" t="str">
        <f t="shared" si="99"/>
        <v/>
      </c>
      <c r="AX189" s="324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4" t="str">
        <f t="shared" si="99"/>
        <v/>
      </c>
      <c r="AX190" s="324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4" t="str">
        <f t="shared" si="99"/>
        <v/>
      </c>
      <c r="AX191" s="324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4" t="str">
        <f t="shared" si="99"/>
        <v/>
      </c>
      <c r="AX192" s="324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4" t="str">
        <f t="shared" si="99"/>
        <v/>
      </c>
      <c r="AX193" s="324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4" t="str">
        <f t="shared" si="99"/>
        <v/>
      </c>
      <c r="AX194" s="324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4" t="str">
        <f t="shared" si="99"/>
        <v/>
      </c>
      <c r="AX195" s="324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4" t="str">
        <f t="shared" si="99"/>
        <v/>
      </c>
      <c r="AX196" s="324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4" t="str">
        <f t="shared" si="99"/>
        <v/>
      </c>
      <c r="AX197" s="324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4" t="str">
        <f t="shared" si="99"/>
        <v/>
      </c>
      <c r="AX198" s="324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4" t="str">
        <f t="shared" si="99"/>
        <v/>
      </c>
      <c r="AX199" s="324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4" t="str">
        <f t="shared" si="99"/>
        <v/>
      </c>
      <c r="AX200" s="324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4" t="str">
        <f t="shared" si="99"/>
        <v/>
      </c>
      <c r="AX201" s="324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4" t="str">
        <f t="shared" si="99"/>
        <v/>
      </c>
      <c r="AX202" s="324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4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4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4" t="str">
        <f t="shared" si="132"/>
        <v/>
      </c>
      <c r="AX204" s="324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4" t="str">
        <f t="shared" si="132"/>
        <v/>
      </c>
      <c r="AX205" s="324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4" t="str">
        <f t="shared" si="132"/>
        <v/>
      </c>
      <c r="AX206" s="324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4" t="str">
        <f t="shared" si="132"/>
        <v/>
      </c>
      <c r="AX207" s="324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4" t="str">
        <f t="shared" si="132"/>
        <v/>
      </c>
      <c r="AX208" s="324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4" t="str">
        <f t="shared" si="132"/>
        <v/>
      </c>
      <c r="AX209" s="324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4" t="str">
        <f t="shared" si="132"/>
        <v/>
      </c>
      <c r="AX210" s="324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4" t="str">
        <f t="shared" si="132"/>
        <v/>
      </c>
      <c r="AX211" s="324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4" t="str">
        <f t="shared" si="132"/>
        <v/>
      </c>
      <c r="AX212" s="324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4" t="str">
        <f t="shared" si="132"/>
        <v/>
      </c>
      <c r="AX213" s="324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4" t="str">
        <f t="shared" si="132"/>
        <v/>
      </c>
      <c r="AX214" s="324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4" t="str">
        <f t="shared" si="132"/>
        <v/>
      </c>
      <c r="AX215" s="324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4" t="str">
        <f t="shared" si="132"/>
        <v/>
      </c>
      <c r="AX216" s="324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4" t="str">
        <f t="shared" si="132"/>
        <v/>
      </c>
      <c r="AX217" s="324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4" t="str">
        <f t="shared" si="132"/>
        <v/>
      </c>
      <c r="AX218" s="324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4" t="str">
        <f t="shared" si="132"/>
        <v/>
      </c>
      <c r="AX219" s="324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4" t="str">
        <f t="shared" si="132"/>
        <v/>
      </c>
      <c r="AX220" s="324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4" t="str">
        <f t="shared" si="132"/>
        <v/>
      </c>
      <c r="AX221" s="324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4" t="str">
        <f t="shared" si="132"/>
        <v/>
      </c>
      <c r="AX222" s="324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4" t="str">
        <f t="shared" si="132"/>
        <v/>
      </c>
      <c r="AX223" s="324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4" t="str">
        <f t="shared" si="132"/>
        <v/>
      </c>
      <c r="AX224" s="324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4" t="str">
        <f t="shared" si="132"/>
        <v/>
      </c>
      <c r="AX225" s="324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4" t="str">
        <f t="shared" si="132"/>
        <v/>
      </c>
      <c r="AX226" s="324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4" t="str">
        <f t="shared" si="132"/>
        <v/>
      </c>
      <c r="AX227" s="324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4" t="str">
        <f t="shared" si="132"/>
        <v/>
      </c>
      <c r="AX228" s="324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4" t="str">
        <f t="shared" si="132"/>
        <v/>
      </c>
      <c r="AX229" s="324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4" t="str">
        <f t="shared" si="132"/>
        <v/>
      </c>
      <c r="AX230" s="324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4" t="str">
        <f t="shared" si="132"/>
        <v/>
      </c>
      <c r="AX231" s="324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4" t="str">
        <f t="shared" si="132"/>
        <v/>
      </c>
      <c r="AX232" s="324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4" t="str">
        <f t="shared" si="132"/>
        <v/>
      </c>
      <c r="AX233" s="324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4" t="str">
        <f t="shared" si="132"/>
        <v/>
      </c>
      <c r="AX234" s="324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4" t="str">
        <f t="shared" si="132"/>
        <v/>
      </c>
      <c r="AX235" s="324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4" t="str">
        <f t="shared" si="132"/>
        <v/>
      </c>
      <c r="AX236" s="324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4" t="str">
        <f t="shared" si="132"/>
        <v/>
      </c>
      <c r="AX237" s="324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4" t="str">
        <f t="shared" si="132"/>
        <v/>
      </c>
      <c r="AX238" s="324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4" t="str">
        <f t="shared" si="132"/>
        <v/>
      </c>
      <c r="AX239" s="324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4" t="str">
        <f t="shared" si="132"/>
        <v/>
      </c>
      <c r="AX240" s="324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4" t="str">
        <f t="shared" si="132"/>
        <v/>
      </c>
      <c r="AX241" s="324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4" t="str">
        <f t="shared" si="132"/>
        <v/>
      </c>
      <c r="AX242" s="324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4" t="str">
        <f t="shared" si="132"/>
        <v/>
      </c>
      <c r="AX243" s="324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4" t="str">
        <f t="shared" si="132"/>
        <v/>
      </c>
      <c r="AX244" s="324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4" t="str">
        <f t="shared" si="132"/>
        <v/>
      </c>
      <c r="AX245" s="324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4" t="str">
        <f t="shared" si="132"/>
        <v/>
      </c>
      <c r="AX246" s="324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4" t="str">
        <f t="shared" si="132"/>
        <v/>
      </c>
      <c r="AX247" s="324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4" t="str">
        <f t="shared" si="132"/>
        <v/>
      </c>
      <c r="AX248" s="324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4" t="str">
        <f t="shared" si="132"/>
        <v/>
      </c>
      <c r="AX249" s="324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4" t="str">
        <f t="shared" si="132"/>
        <v/>
      </c>
      <c r="AX250" s="324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4" t="str">
        <f t="shared" si="132"/>
        <v/>
      </c>
      <c r="AX251" s="324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4" t="str">
        <f t="shared" si="132"/>
        <v/>
      </c>
      <c r="AX252" s="324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4" t="str">
        <f t="shared" si="132"/>
        <v/>
      </c>
      <c r="AX253" s="324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4" t="str">
        <f t="shared" si="132"/>
        <v/>
      </c>
      <c r="AX254" s="324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4" t="str">
        <f t="shared" si="132"/>
        <v/>
      </c>
      <c r="AX255" s="324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4" t="str">
        <f t="shared" si="132"/>
        <v/>
      </c>
      <c r="AX256" s="324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4" t="str">
        <f t="shared" si="132"/>
        <v/>
      </c>
      <c r="AX257" s="324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4" t="str">
        <f t="shared" si="132"/>
        <v/>
      </c>
      <c r="AX258" s="324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4" t="str">
        <f t="shared" si="132"/>
        <v/>
      </c>
      <c r="AX259" s="324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4" t="str">
        <f t="shared" si="132"/>
        <v/>
      </c>
      <c r="AX260" s="324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4" t="str">
        <f t="shared" si="132"/>
        <v/>
      </c>
      <c r="AX261" s="324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4" t="str">
        <f t="shared" si="132"/>
        <v/>
      </c>
      <c r="AX262" s="324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4" t="str">
        <f t="shared" si="132"/>
        <v/>
      </c>
      <c r="AX263" s="324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4" t="str">
        <f t="shared" si="132"/>
        <v/>
      </c>
      <c r="AX264" s="324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4" t="str">
        <f t="shared" si="132"/>
        <v/>
      </c>
      <c r="AX265" s="324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4" t="str">
        <f t="shared" si="132"/>
        <v/>
      </c>
      <c r="AX266" s="324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4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4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4" t="str">
        <f t="shared" si="165"/>
        <v/>
      </c>
      <c r="AX268" s="324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4" t="str">
        <f t="shared" si="165"/>
        <v/>
      </c>
      <c r="AX269" s="324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4" t="str">
        <f t="shared" si="165"/>
        <v/>
      </c>
      <c r="AX270" s="324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4" t="str">
        <f t="shared" si="165"/>
        <v/>
      </c>
      <c r="AX271" s="324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4" t="str">
        <f t="shared" si="165"/>
        <v/>
      </c>
      <c r="AX272" s="324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4" t="str">
        <f t="shared" si="165"/>
        <v/>
      </c>
      <c r="AX273" s="324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4" t="str">
        <f t="shared" si="165"/>
        <v/>
      </c>
      <c r="AX274" s="324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4" t="str">
        <f t="shared" si="165"/>
        <v/>
      </c>
      <c r="AX275" s="324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4" t="str">
        <f t="shared" si="165"/>
        <v/>
      </c>
      <c r="AX276" s="324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4" t="str">
        <f t="shared" si="165"/>
        <v/>
      </c>
      <c r="AX277" s="324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4" t="str">
        <f t="shared" si="165"/>
        <v/>
      </c>
      <c r="AX278" s="324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4" t="str">
        <f t="shared" si="165"/>
        <v/>
      </c>
      <c r="AX279" s="324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4" t="str">
        <f t="shared" si="165"/>
        <v/>
      </c>
      <c r="AX280" s="324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4" t="str">
        <f t="shared" si="165"/>
        <v/>
      </c>
      <c r="AX281" s="324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4" t="str">
        <f t="shared" si="165"/>
        <v/>
      </c>
      <c r="AX282" s="324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4" t="str">
        <f t="shared" si="165"/>
        <v/>
      </c>
      <c r="AX283" s="324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4" t="str">
        <f t="shared" si="165"/>
        <v/>
      </c>
      <c r="AX284" s="324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4" t="str">
        <f t="shared" si="165"/>
        <v/>
      </c>
      <c r="AX285" s="324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4" t="str">
        <f t="shared" si="165"/>
        <v/>
      </c>
      <c r="AX286" s="324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4" t="str">
        <f t="shared" si="165"/>
        <v/>
      </c>
      <c r="AX287" s="324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4" t="str">
        <f t="shared" si="165"/>
        <v/>
      </c>
      <c r="AX288" s="324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4" t="str">
        <f t="shared" si="165"/>
        <v/>
      </c>
      <c r="AX289" s="324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4" t="str">
        <f t="shared" si="165"/>
        <v/>
      </c>
      <c r="AX290" s="324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4" t="str">
        <f t="shared" si="165"/>
        <v/>
      </c>
      <c r="AX291" s="324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4" t="str">
        <f t="shared" si="165"/>
        <v/>
      </c>
      <c r="AX292" s="324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4" t="str">
        <f t="shared" si="165"/>
        <v/>
      </c>
      <c r="AX293" s="324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4" t="str">
        <f t="shared" si="165"/>
        <v/>
      </c>
      <c r="AX294" s="324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4" t="str">
        <f t="shared" si="165"/>
        <v/>
      </c>
      <c r="AX295" s="324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4" t="str">
        <f t="shared" si="165"/>
        <v/>
      </c>
      <c r="AX296" s="324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4" t="str">
        <f t="shared" si="165"/>
        <v/>
      </c>
      <c r="AX297" s="324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4" t="str">
        <f t="shared" si="165"/>
        <v/>
      </c>
      <c r="AX298" s="324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4" t="str">
        <f t="shared" si="165"/>
        <v/>
      </c>
      <c r="AX299" s="324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4" t="str">
        <f t="shared" si="165"/>
        <v/>
      </c>
      <c r="AX300" s="324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4" t="str">
        <f t="shared" si="165"/>
        <v/>
      </c>
      <c r="AX301" s="324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4" t="str">
        <f t="shared" si="165"/>
        <v/>
      </c>
      <c r="AX302" s="324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4" t="str">
        <f t="shared" si="165"/>
        <v/>
      </c>
      <c r="AX303" s="324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4" t="str">
        <f t="shared" si="165"/>
        <v/>
      </c>
      <c r="AX304" s="324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4" t="str">
        <f t="shared" si="165"/>
        <v/>
      </c>
      <c r="AX305" s="324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4" t="str">
        <f t="shared" si="165"/>
        <v/>
      </c>
      <c r="AX306" s="324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4" t="str">
        <f t="shared" si="165"/>
        <v/>
      </c>
      <c r="AX307" s="324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4" t="str">
        <f t="shared" si="165"/>
        <v/>
      </c>
      <c r="AX308" s="324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4" t="str">
        <f t="shared" si="165"/>
        <v/>
      </c>
      <c r="AX309" s="324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18</v>
      </c>
      <c r="M312" s="149">
        <v>2</v>
      </c>
      <c r="P312" s="150">
        <v>13</v>
      </c>
      <c r="Q312" s="151">
        <v>2</v>
      </c>
      <c r="T312" s="150">
        <v>21</v>
      </c>
      <c r="U312" s="151">
        <v>2</v>
      </c>
      <c r="X312" s="150">
        <v>30</v>
      </c>
      <c r="Y312" s="151">
        <v>2</v>
      </c>
      <c r="Z312" s="146"/>
      <c r="AA312" s="146"/>
      <c r="AD312" s="152">
        <v>300</v>
      </c>
      <c r="AE312" s="151">
        <v>9</v>
      </c>
      <c r="AH312" s="150">
        <v>26</v>
      </c>
      <c r="AI312" s="151">
        <v>2</v>
      </c>
      <c r="AL312" s="150">
        <v>6.7</v>
      </c>
      <c r="AM312" s="151">
        <v>9</v>
      </c>
      <c r="AP312" s="150">
        <v>150</v>
      </c>
      <c r="AQ312" s="151">
        <v>2</v>
      </c>
      <c r="AT312" s="150">
        <v>13</v>
      </c>
      <c r="AU312" s="151">
        <v>2</v>
      </c>
      <c r="AV312" s="187">
        <v>31</v>
      </c>
      <c r="AW312" s="151" t="s">
        <v>116</v>
      </c>
    </row>
    <row r="313" spans="1:50">
      <c r="L313" s="148">
        <v>23</v>
      </c>
      <c r="M313" s="149">
        <v>3</v>
      </c>
      <c r="P313" s="150">
        <v>16</v>
      </c>
      <c r="Q313" s="151">
        <v>3</v>
      </c>
      <c r="T313" s="150">
        <v>28</v>
      </c>
      <c r="U313" s="151">
        <v>3</v>
      </c>
      <c r="X313" s="150">
        <v>37</v>
      </c>
      <c r="Y313" s="151">
        <v>3</v>
      </c>
      <c r="Z313" s="146"/>
      <c r="AA313" s="146"/>
      <c r="AD313" s="152">
        <v>317</v>
      </c>
      <c r="AE313" s="151">
        <v>8</v>
      </c>
      <c r="AH313" s="150">
        <v>37</v>
      </c>
      <c r="AI313" s="151">
        <v>3</v>
      </c>
      <c r="AL313" s="153">
        <v>6.9</v>
      </c>
      <c r="AM313" s="151">
        <v>8</v>
      </c>
      <c r="AP313" s="150">
        <v>170</v>
      </c>
      <c r="AQ313" s="151">
        <v>3</v>
      </c>
      <c r="AT313" s="150">
        <v>16</v>
      </c>
      <c r="AU313" s="151">
        <v>3</v>
      </c>
      <c r="AV313" s="187">
        <v>43</v>
      </c>
      <c r="AW313" s="151" t="s">
        <v>117</v>
      </c>
    </row>
    <row r="314" spans="1:50">
      <c r="L314" s="148">
        <v>28</v>
      </c>
      <c r="M314" s="149">
        <v>4</v>
      </c>
      <c r="P314" s="150">
        <v>19</v>
      </c>
      <c r="Q314" s="151">
        <v>4</v>
      </c>
      <c r="T314" s="150">
        <v>33</v>
      </c>
      <c r="U314" s="151">
        <v>4</v>
      </c>
      <c r="X314" s="150">
        <v>41</v>
      </c>
      <c r="Y314" s="151">
        <v>4</v>
      </c>
      <c r="Z314" s="146"/>
      <c r="AA314" s="146"/>
      <c r="AD314" s="152">
        <v>334</v>
      </c>
      <c r="AE314" s="151">
        <v>7</v>
      </c>
      <c r="AH314" s="150">
        <v>51</v>
      </c>
      <c r="AI314" s="151">
        <v>4</v>
      </c>
      <c r="AL314" s="150">
        <v>7.1</v>
      </c>
      <c r="AM314" s="151">
        <v>7</v>
      </c>
      <c r="AP314" s="150">
        <v>188</v>
      </c>
      <c r="AQ314" s="151">
        <v>4</v>
      </c>
      <c r="AT314" s="150">
        <v>19</v>
      </c>
      <c r="AU314" s="151">
        <v>4</v>
      </c>
      <c r="AV314" s="187">
        <v>54</v>
      </c>
      <c r="AW314" s="151" t="s">
        <v>118</v>
      </c>
    </row>
    <row r="315" spans="1:50" ht="14.25" thickBot="1">
      <c r="L315" s="148">
        <v>33</v>
      </c>
      <c r="M315" s="149">
        <v>5</v>
      </c>
      <c r="P315" s="154">
        <v>22</v>
      </c>
      <c r="Q315" s="155">
        <v>5</v>
      </c>
      <c r="T315" s="154">
        <v>39</v>
      </c>
      <c r="U315" s="155">
        <v>5</v>
      </c>
      <c r="X315" s="154">
        <v>45</v>
      </c>
      <c r="Y315" s="155">
        <v>5</v>
      </c>
      <c r="Z315" s="146"/>
      <c r="AA315" s="146"/>
      <c r="AD315" s="156">
        <v>356</v>
      </c>
      <c r="AE315" s="155">
        <v>6</v>
      </c>
      <c r="AH315" s="154">
        <v>63</v>
      </c>
      <c r="AI315" s="155">
        <v>5</v>
      </c>
      <c r="AL315" s="154">
        <v>7.3</v>
      </c>
      <c r="AM315" s="155">
        <v>6</v>
      </c>
      <c r="AP315" s="154">
        <v>203</v>
      </c>
      <c r="AQ315" s="155">
        <v>5</v>
      </c>
      <c r="AT315" s="154">
        <v>22</v>
      </c>
      <c r="AU315" s="155">
        <v>5</v>
      </c>
      <c r="AV315" s="188">
        <v>65</v>
      </c>
      <c r="AW315" s="157" t="s">
        <v>119</v>
      </c>
    </row>
    <row r="316" spans="1:50">
      <c r="L316" s="148">
        <v>38</v>
      </c>
      <c r="M316" s="149">
        <v>6</v>
      </c>
      <c r="P316" s="150">
        <v>25</v>
      </c>
      <c r="Q316" s="151">
        <v>6</v>
      </c>
      <c r="T316" s="150">
        <v>44</v>
      </c>
      <c r="U316" s="151">
        <v>6</v>
      </c>
      <c r="X316" s="150">
        <v>49</v>
      </c>
      <c r="Y316" s="151">
        <v>6</v>
      </c>
      <c r="Z316" s="146"/>
      <c r="AA316" s="146"/>
      <c r="AD316" s="152">
        <v>383</v>
      </c>
      <c r="AE316" s="151">
        <v>5</v>
      </c>
      <c r="AH316" s="150">
        <v>76</v>
      </c>
      <c r="AI316" s="151">
        <v>6</v>
      </c>
      <c r="AL316" s="150">
        <v>7.6</v>
      </c>
      <c r="AM316" s="151">
        <v>5</v>
      </c>
      <c r="AP316" s="150">
        <v>218</v>
      </c>
      <c r="AQ316" s="151">
        <v>6</v>
      </c>
      <c r="AT316" s="158">
        <v>25</v>
      </c>
      <c r="AU316" s="159">
        <v>6</v>
      </c>
      <c r="AV316" s="160"/>
      <c r="AW316" s="160"/>
    </row>
    <row r="317" spans="1:50">
      <c r="L317" s="148">
        <v>43</v>
      </c>
      <c r="M317" s="149">
        <v>7</v>
      </c>
      <c r="P317" s="150">
        <v>27</v>
      </c>
      <c r="Q317" s="151">
        <v>7</v>
      </c>
      <c r="T317" s="150">
        <v>49</v>
      </c>
      <c r="U317" s="151">
        <v>7</v>
      </c>
      <c r="X317" s="150">
        <v>53</v>
      </c>
      <c r="Y317" s="151">
        <v>7</v>
      </c>
      <c r="Z317" s="146"/>
      <c r="AA317" s="146"/>
      <c r="AD317" s="152">
        <v>411</v>
      </c>
      <c r="AE317" s="151">
        <v>4</v>
      </c>
      <c r="AH317" s="150">
        <v>90</v>
      </c>
      <c r="AI317" s="151">
        <v>7</v>
      </c>
      <c r="AL317" s="153">
        <v>8</v>
      </c>
      <c r="AM317" s="151">
        <v>4</v>
      </c>
      <c r="AP317" s="150">
        <v>230</v>
      </c>
      <c r="AQ317" s="151">
        <v>7</v>
      </c>
      <c r="AT317" s="150">
        <v>28</v>
      </c>
      <c r="AU317" s="151">
        <v>7</v>
      </c>
      <c r="AV317" s="160"/>
      <c r="AW317" s="160"/>
    </row>
    <row r="318" spans="1:50">
      <c r="L318" s="148">
        <v>47</v>
      </c>
      <c r="M318" s="149">
        <v>8</v>
      </c>
      <c r="P318" s="150">
        <v>30</v>
      </c>
      <c r="Q318" s="151">
        <v>8</v>
      </c>
      <c r="T318" s="150">
        <v>53</v>
      </c>
      <c r="U318" s="151">
        <v>8</v>
      </c>
      <c r="X318" s="150">
        <v>56</v>
      </c>
      <c r="Y318" s="151">
        <v>8</v>
      </c>
      <c r="Z318" s="146"/>
      <c r="AA318" s="146"/>
      <c r="AD318" s="152">
        <v>451</v>
      </c>
      <c r="AE318" s="151">
        <v>3</v>
      </c>
      <c r="AH318" s="150">
        <v>102</v>
      </c>
      <c r="AI318" s="151">
        <v>8</v>
      </c>
      <c r="AL318" s="150">
        <v>8.5</v>
      </c>
      <c r="AM318" s="151">
        <v>3</v>
      </c>
      <c r="AP318" s="150">
        <v>242</v>
      </c>
      <c r="AQ318" s="151">
        <v>8</v>
      </c>
      <c r="AT318" s="150">
        <v>31</v>
      </c>
      <c r="AU318" s="151">
        <v>8</v>
      </c>
      <c r="AV318" s="160"/>
      <c r="AW318" s="160"/>
    </row>
    <row r="319" spans="1:50">
      <c r="L319" s="148">
        <v>51</v>
      </c>
      <c r="M319" s="149">
        <v>9</v>
      </c>
      <c r="P319" s="150">
        <v>33</v>
      </c>
      <c r="Q319" s="151">
        <v>9</v>
      </c>
      <c r="T319" s="150">
        <v>58</v>
      </c>
      <c r="U319" s="151">
        <v>9</v>
      </c>
      <c r="X319" s="150">
        <v>60</v>
      </c>
      <c r="Y319" s="151">
        <v>9</v>
      </c>
      <c r="Z319" s="146"/>
      <c r="AA319" s="146"/>
      <c r="AD319" s="152">
        <v>500</v>
      </c>
      <c r="AE319" s="151">
        <v>2</v>
      </c>
      <c r="AH319" s="150">
        <v>113</v>
      </c>
      <c r="AI319" s="151">
        <v>9</v>
      </c>
      <c r="AL319" s="150">
        <v>9.1</v>
      </c>
      <c r="AM319" s="151">
        <v>2</v>
      </c>
      <c r="AP319" s="150">
        <v>254</v>
      </c>
      <c r="AQ319" s="151">
        <v>9</v>
      </c>
      <c r="AT319" s="150">
        <v>34</v>
      </c>
      <c r="AU319" s="151">
        <v>9</v>
      </c>
      <c r="AV319" s="160"/>
      <c r="AW319" s="160"/>
    </row>
    <row r="320" spans="1:50" ht="14.25" thickBot="1">
      <c r="L320" s="161">
        <v>56</v>
      </c>
      <c r="M320" s="162">
        <v>10</v>
      </c>
      <c r="P320" s="163">
        <v>35</v>
      </c>
      <c r="Q320" s="164">
        <v>10</v>
      </c>
      <c r="T320" s="163">
        <v>64</v>
      </c>
      <c r="U320" s="164">
        <v>10</v>
      </c>
      <c r="X320" s="163">
        <v>63</v>
      </c>
      <c r="Y320" s="164">
        <v>10</v>
      </c>
      <c r="Z320" s="146"/>
      <c r="AA320" s="146"/>
      <c r="AD320" s="165">
        <v>561</v>
      </c>
      <c r="AE320" s="164">
        <v>1</v>
      </c>
      <c r="AH320" s="163">
        <v>125</v>
      </c>
      <c r="AI320" s="164">
        <v>10</v>
      </c>
      <c r="AL320" s="163">
        <v>9.8000000000000007</v>
      </c>
      <c r="AM320" s="164">
        <v>1</v>
      </c>
      <c r="AP320" s="163">
        <v>265</v>
      </c>
      <c r="AQ320" s="164">
        <v>10</v>
      </c>
      <c r="AT320" s="163">
        <v>37</v>
      </c>
      <c r="AU320" s="164">
        <v>10</v>
      </c>
      <c r="AV320" s="160"/>
      <c r="AW320" s="160"/>
    </row>
    <row r="323" ht="16.5" customHeight="1"/>
  </sheetData>
  <mergeCells count="393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7"/>
      <c r="C1" s="338"/>
    </row>
    <row r="2" spans="1:76" s="6" customFormat="1" ht="20.100000000000001" customHeight="1" thickTop="1" thickBot="1">
      <c r="A2" s="339" t="s">
        <v>86</v>
      </c>
      <c r="B2" s="348"/>
      <c r="C2" s="349"/>
      <c r="D2" s="341" t="s">
        <v>1</v>
      </c>
      <c r="E2" s="342"/>
      <c r="F2" s="341" t="s">
        <v>2</v>
      </c>
      <c r="G2" s="342"/>
      <c r="H2" s="346"/>
      <c r="I2" s="347"/>
      <c r="J2" s="343" t="s">
        <v>3</v>
      </c>
      <c r="K2" s="344"/>
      <c r="L2" s="344"/>
      <c r="M2" s="345"/>
      <c r="N2" s="343" t="s">
        <v>4</v>
      </c>
      <c r="O2" s="344"/>
      <c r="P2" s="344"/>
      <c r="Q2" s="345"/>
      <c r="R2" s="343" t="s">
        <v>5</v>
      </c>
      <c r="S2" s="344"/>
      <c r="T2" s="344"/>
      <c r="U2" s="345"/>
      <c r="V2" s="343" t="s">
        <v>120</v>
      </c>
      <c r="W2" s="344"/>
      <c r="X2" s="344"/>
      <c r="Y2" s="345"/>
      <c r="Z2" s="343" t="s">
        <v>87</v>
      </c>
      <c r="AA2" s="344"/>
      <c r="AB2" s="344"/>
      <c r="AC2" s="344"/>
      <c r="AD2" s="344"/>
      <c r="AE2" s="345"/>
      <c r="AF2" s="343" t="s">
        <v>88</v>
      </c>
      <c r="AG2" s="344"/>
      <c r="AH2" s="344"/>
      <c r="AI2" s="345"/>
      <c r="AJ2" s="343" t="s">
        <v>89</v>
      </c>
      <c r="AK2" s="344"/>
      <c r="AL2" s="344"/>
      <c r="AM2" s="345"/>
      <c r="AN2" s="343" t="s">
        <v>121</v>
      </c>
      <c r="AO2" s="344"/>
      <c r="AP2" s="344"/>
      <c r="AQ2" s="345"/>
      <c r="AR2" s="343" t="s">
        <v>90</v>
      </c>
      <c r="AS2" s="344"/>
      <c r="AT2" s="344"/>
      <c r="AU2" s="344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39"/>
      <c r="B3" s="114"/>
      <c r="C3" s="120" t="s">
        <v>8</v>
      </c>
      <c r="D3" s="7">
        <f>COUNT(D10:D309)</f>
        <v>0</v>
      </c>
      <c r="E3" s="166" t="s">
        <v>134</v>
      </c>
      <c r="F3" s="7">
        <f>COUNT(F10:F309)</f>
        <v>0</v>
      </c>
      <c r="G3" s="166" t="s">
        <v>134</v>
      </c>
      <c r="H3" s="7">
        <f>COUNT(H10:H309)</f>
        <v>0</v>
      </c>
      <c r="I3" s="166"/>
      <c r="J3" s="7">
        <f>COUNT(J10:J309)</f>
        <v>0</v>
      </c>
      <c r="K3" s="167" t="s">
        <v>169</v>
      </c>
      <c r="L3" s="168" t="s">
        <v>132</v>
      </c>
      <c r="M3" s="30" t="s">
        <v>9</v>
      </c>
      <c r="N3" s="7">
        <f>COUNT(N10:N309)</f>
        <v>0</v>
      </c>
      <c r="O3" s="167" t="s">
        <v>169</v>
      </c>
      <c r="P3" s="168" t="s">
        <v>132</v>
      </c>
      <c r="Q3" s="30" t="s">
        <v>9</v>
      </c>
      <c r="R3" s="7">
        <f>COUNT(R10:R309)</f>
        <v>0</v>
      </c>
      <c r="S3" s="167" t="s">
        <v>169</v>
      </c>
      <c r="T3" s="168" t="s">
        <v>132</v>
      </c>
      <c r="U3" s="30" t="s">
        <v>9</v>
      </c>
      <c r="V3" s="7">
        <f>COUNT(V10:V309)</f>
        <v>0</v>
      </c>
      <c r="W3" s="167" t="s">
        <v>169</v>
      </c>
      <c r="X3" s="168" t="s">
        <v>132</v>
      </c>
      <c r="Y3" s="30" t="s">
        <v>9</v>
      </c>
      <c r="Z3" s="354" t="s">
        <v>91</v>
      </c>
      <c r="AA3" s="355"/>
      <c r="AB3" s="7">
        <f>COUNT(AB10:AB309)</f>
        <v>0</v>
      </c>
      <c r="AC3" s="167" t="s">
        <v>169</v>
      </c>
      <c r="AD3" s="168" t="s">
        <v>132</v>
      </c>
      <c r="AE3" s="30" t="s">
        <v>9</v>
      </c>
      <c r="AF3" s="7">
        <f>COUNT(AF10:AF309)</f>
        <v>0</v>
      </c>
      <c r="AG3" s="167" t="s">
        <v>169</v>
      </c>
      <c r="AH3" s="168" t="s">
        <v>132</v>
      </c>
      <c r="AI3" s="30" t="s">
        <v>9</v>
      </c>
      <c r="AJ3" s="7">
        <f>COUNT(AJ10:AJ309)</f>
        <v>0</v>
      </c>
      <c r="AK3" s="167" t="s">
        <v>169</v>
      </c>
      <c r="AL3" s="168" t="s">
        <v>132</v>
      </c>
      <c r="AM3" s="30" t="s">
        <v>9</v>
      </c>
      <c r="AN3" s="7">
        <f>COUNT(AN10:AN309)</f>
        <v>0</v>
      </c>
      <c r="AO3" s="167" t="s">
        <v>169</v>
      </c>
      <c r="AP3" s="168" t="s">
        <v>132</v>
      </c>
      <c r="AQ3" s="30" t="s">
        <v>9</v>
      </c>
      <c r="AR3" s="7">
        <f>COUNT(AR10:AR309)</f>
        <v>0</v>
      </c>
      <c r="AS3" s="167" t="s">
        <v>169</v>
      </c>
      <c r="AT3" s="168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39"/>
      <c r="B4" s="114"/>
      <c r="C4" s="120" t="s">
        <v>11</v>
      </c>
      <c r="D4" s="11">
        <f>SUM(D10:D309)</f>
        <v>0</v>
      </c>
      <c r="E4" s="169">
        <f>BD71</f>
        <v>156.69999999999999</v>
      </c>
      <c r="F4" s="11">
        <f>SUM(F10:F309)</f>
        <v>0</v>
      </c>
      <c r="G4" s="169">
        <f>BH71</f>
        <v>51.6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56"/>
      <c r="AA4" s="357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39"/>
      <c r="B5" s="114"/>
      <c r="C5" s="120" t="s">
        <v>15</v>
      </c>
      <c r="D5" s="12" t="str">
        <f>IF((D3&gt;0),D4/D3,"")</f>
        <v/>
      </c>
      <c r="E5" s="174" t="s">
        <v>135</v>
      </c>
      <c r="F5" s="12" t="str">
        <f>IF((F3&gt;0),F4/F3,"")</f>
        <v/>
      </c>
      <c r="G5" s="174" t="s">
        <v>135</v>
      </c>
      <c r="H5" s="12" t="str">
        <f>IF((H3&gt;0),H4/H3,"")</f>
        <v/>
      </c>
      <c r="I5" s="174"/>
      <c r="J5" s="12" t="str">
        <f>IF((J3&gt;0),J4/J3,"")</f>
        <v/>
      </c>
      <c r="K5" s="175">
        <f>BB40</f>
        <v>24.82</v>
      </c>
      <c r="L5" s="176">
        <f>BB20</f>
        <v>25.448434622467772</v>
      </c>
      <c r="M5" s="13" t="s">
        <v>16</v>
      </c>
      <c r="N5" s="12" t="str">
        <f>IF((N3&gt;0),N4/N3,"")</f>
        <v/>
      </c>
      <c r="O5" s="175">
        <f>BE40</f>
        <v>22.13</v>
      </c>
      <c r="P5" s="176">
        <f>BE20</f>
        <v>22.353138075313808</v>
      </c>
      <c r="Q5" s="13" t="s">
        <v>16</v>
      </c>
      <c r="R5" s="12" t="str">
        <f>IF((R3&gt;0),R4/R3,"")</f>
        <v/>
      </c>
      <c r="S5" s="175">
        <f>BH40</f>
        <v>48.83</v>
      </c>
      <c r="T5" s="176">
        <f>BH20</f>
        <v>47.794979079497907</v>
      </c>
      <c r="U5" s="13" t="s">
        <v>16</v>
      </c>
      <c r="V5" s="12" t="str">
        <f>IF((V3&gt;0),V4/V3,"")</f>
        <v/>
      </c>
      <c r="W5" s="175">
        <f>BK40</f>
        <v>48.18</v>
      </c>
      <c r="X5" s="176">
        <f>BK20</f>
        <v>47.695286195286194</v>
      </c>
      <c r="Y5" s="13" t="s">
        <v>16</v>
      </c>
      <c r="Z5" s="356"/>
      <c r="AA5" s="357"/>
      <c r="AB5" s="12" t="str">
        <f>IF((AB3&gt;0),AB4/AB3,"")</f>
        <v/>
      </c>
      <c r="AC5" s="175">
        <f>BN40</f>
        <v>337.21</v>
      </c>
      <c r="AD5" s="176">
        <f>BN20</f>
        <v>304.23897911832944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BQ40</f>
        <v>9.02</v>
      </c>
      <c r="AL5" s="176">
        <f>BQ20</f>
        <v>8.9417736486486401</v>
      </c>
      <c r="AM5" s="13" t="s">
        <v>16</v>
      </c>
      <c r="AN5" s="12" t="str">
        <f>IF((AN3&gt;0),AN4/AN3,"")</f>
        <v/>
      </c>
      <c r="AO5" s="175">
        <f>BT40</f>
        <v>169.4</v>
      </c>
      <c r="AP5" s="176">
        <f>BT20</f>
        <v>172.47078464106843</v>
      </c>
      <c r="AQ5" s="13" t="s">
        <v>16</v>
      </c>
      <c r="AR5" s="12" t="str">
        <f>IF((AR3&gt;0),AR4/AR3,"")</f>
        <v/>
      </c>
      <c r="AS5" s="175">
        <f>BW40</f>
        <v>12.7</v>
      </c>
      <c r="AT5" s="176">
        <f>BW20</f>
        <v>13.616871704745167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0"/>
      <c r="B6" s="115"/>
      <c r="C6" s="121" t="s">
        <v>18</v>
      </c>
      <c r="D6" s="15" t="str">
        <f>IF((D3&gt;0),STDEV(D10:D309),"")</f>
        <v/>
      </c>
      <c r="E6" s="177">
        <f>BE71</f>
        <v>157.19999999999999</v>
      </c>
      <c r="F6" s="15" t="str">
        <f>IF((F3&gt;0),STDEV(F10:F309),"")</f>
        <v/>
      </c>
      <c r="G6" s="177">
        <f>BI71</f>
        <v>51.2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BC40</f>
        <v>4.6500000000000004</v>
      </c>
      <c r="L6" s="179">
        <f>BC20</f>
        <v>4.5172691292072633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BF40</f>
        <v>5.69</v>
      </c>
      <c r="P6" s="179">
        <f>BF20</f>
        <v>5.6746500625500813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BI40</f>
        <v>10.3</v>
      </c>
      <c r="T6" s="179">
        <f>BI20</f>
        <v>10.012660181574935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BL40</f>
        <v>5.51</v>
      </c>
      <c r="X6" s="179">
        <f>BL20</f>
        <v>6.0152509318656948</v>
      </c>
      <c r="Y6" s="16" t="e">
        <f>IF(V5-X5&gt;0,"↑",IF(V5-X5&lt;0,"↓","±"))</f>
        <v>#VALUE!</v>
      </c>
      <c r="Z6" s="358"/>
      <c r="AA6" s="359"/>
      <c r="AB6" s="15" t="str">
        <f>IF((AB3&gt;0),STDEV(AB10:AB309),"")</f>
        <v/>
      </c>
      <c r="AC6" s="178">
        <f>BO40</f>
        <v>59.98</v>
      </c>
      <c r="AD6" s="179">
        <f>BO20</f>
        <v>40.06231761510184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BR40</f>
        <v>0.79</v>
      </c>
      <c r="AL6" s="179">
        <f>BR20</f>
        <v>0.76176674720247906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BU40</f>
        <v>22.39</v>
      </c>
      <c r="AP6" s="179">
        <f>BU20</f>
        <v>22.191315614443958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BX40</f>
        <v>3.89</v>
      </c>
      <c r="AT6" s="179">
        <f>BX20</f>
        <v>4.1174492657833142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0" t="s">
        <v>20</v>
      </c>
      <c r="B7" s="325" t="s">
        <v>21</v>
      </c>
      <c r="C7" s="352" t="s">
        <v>92</v>
      </c>
      <c r="D7" s="325" t="s">
        <v>22</v>
      </c>
      <c r="E7" s="325">
        <v>0</v>
      </c>
      <c r="F7" s="325" t="s">
        <v>22</v>
      </c>
      <c r="G7" s="325" t="s">
        <v>23</v>
      </c>
      <c r="H7" s="325" t="s">
        <v>22</v>
      </c>
      <c r="I7" s="325" t="s">
        <v>23</v>
      </c>
      <c r="J7" s="335" t="s">
        <v>22</v>
      </c>
      <c r="K7" s="325" t="s">
        <v>23</v>
      </c>
      <c r="L7" s="325" t="s">
        <v>24</v>
      </c>
      <c r="M7" s="325" t="s">
        <v>25</v>
      </c>
      <c r="N7" s="335" t="s">
        <v>22</v>
      </c>
      <c r="O7" s="325" t="s">
        <v>23</v>
      </c>
      <c r="P7" s="325" t="s">
        <v>24</v>
      </c>
      <c r="Q7" s="325" t="s">
        <v>25</v>
      </c>
      <c r="R7" s="335" t="s">
        <v>22</v>
      </c>
      <c r="S7" s="325" t="s">
        <v>23</v>
      </c>
      <c r="T7" s="325" t="s">
        <v>24</v>
      </c>
      <c r="U7" s="325" t="s">
        <v>25</v>
      </c>
      <c r="V7" s="335" t="s">
        <v>22</v>
      </c>
      <c r="W7" s="325" t="s">
        <v>23</v>
      </c>
      <c r="X7" s="325" t="s">
        <v>24</v>
      </c>
      <c r="Y7" s="325" t="s">
        <v>25</v>
      </c>
      <c r="Z7" s="360" t="s">
        <v>22</v>
      </c>
      <c r="AA7" s="360"/>
      <c r="AB7" s="122" t="s">
        <v>22</v>
      </c>
      <c r="AC7" s="325" t="s">
        <v>23</v>
      </c>
      <c r="AD7" s="325" t="s">
        <v>24</v>
      </c>
      <c r="AE7" s="325" t="s">
        <v>25</v>
      </c>
      <c r="AF7" s="335" t="s">
        <v>22</v>
      </c>
      <c r="AG7" s="325" t="s">
        <v>23</v>
      </c>
      <c r="AH7" s="325" t="s">
        <v>24</v>
      </c>
      <c r="AI7" s="325" t="s">
        <v>25</v>
      </c>
      <c r="AJ7" s="335" t="s">
        <v>22</v>
      </c>
      <c r="AK7" s="325" t="s">
        <v>23</v>
      </c>
      <c r="AL7" s="325" t="s">
        <v>24</v>
      </c>
      <c r="AM7" s="325" t="s">
        <v>25</v>
      </c>
      <c r="AN7" s="335" t="s">
        <v>22</v>
      </c>
      <c r="AO7" s="325" t="s">
        <v>23</v>
      </c>
      <c r="AP7" s="325" t="s">
        <v>24</v>
      </c>
      <c r="AQ7" s="325" t="s">
        <v>25</v>
      </c>
      <c r="AR7" s="335" t="s">
        <v>22</v>
      </c>
      <c r="AS7" s="325" t="s">
        <v>23</v>
      </c>
      <c r="AT7" s="325" t="s">
        <v>24</v>
      </c>
      <c r="AU7" s="327" t="s">
        <v>25</v>
      </c>
      <c r="AV7" s="329" t="s">
        <v>26</v>
      </c>
      <c r="AW7" s="329" t="s">
        <v>27</v>
      </c>
      <c r="AX7" s="331"/>
    </row>
    <row r="8" spans="1:76" s="6" customFormat="1" ht="12" customHeight="1" thickBot="1">
      <c r="A8" s="351"/>
      <c r="B8" s="326"/>
      <c r="C8" s="353"/>
      <c r="D8" s="326"/>
      <c r="E8" s="326"/>
      <c r="F8" s="326"/>
      <c r="G8" s="326"/>
      <c r="H8" s="326"/>
      <c r="I8" s="326"/>
      <c r="J8" s="336"/>
      <c r="K8" s="326"/>
      <c r="L8" s="326"/>
      <c r="M8" s="326"/>
      <c r="N8" s="336"/>
      <c r="O8" s="326"/>
      <c r="P8" s="326"/>
      <c r="Q8" s="326"/>
      <c r="R8" s="336"/>
      <c r="S8" s="326"/>
      <c r="T8" s="326"/>
      <c r="U8" s="326"/>
      <c r="V8" s="336"/>
      <c r="W8" s="326"/>
      <c r="X8" s="326"/>
      <c r="Y8" s="326"/>
      <c r="Z8" s="91" t="s">
        <v>93</v>
      </c>
      <c r="AA8" s="91" t="s">
        <v>94</v>
      </c>
      <c r="AB8" s="92" t="s">
        <v>94</v>
      </c>
      <c r="AC8" s="326"/>
      <c r="AD8" s="326"/>
      <c r="AE8" s="326"/>
      <c r="AF8" s="336"/>
      <c r="AG8" s="326"/>
      <c r="AH8" s="326"/>
      <c r="AI8" s="326"/>
      <c r="AJ8" s="336"/>
      <c r="AK8" s="326"/>
      <c r="AL8" s="326"/>
      <c r="AM8" s="326"/>
      <c r="AN8" s="336"/>
      <c r="AO8" s="326"/>
      <c r="AP8" s="326"/>
      <c r="AQ8" s="326"/>
      <c r="AR8" s="336"/>
      <c r="AS8" s="326"/>
      <c r="AT8" s="326"/>
      <c r="AU8" s="328"/>
      <c r="AV8" s="330"/>
      <c r="AW8" s="330"/>
      <c r="AX8" s="332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333" t="s">
        <v>104</v>
      </c>
      <c r="AX9" s="334"/>
      <c r="AZ9" s="55" t="s">
        <v>131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4" t="str">
        <f>IF(AND(J10&lt;&gt;0,N10&lt;&gt;0,R10&lt;&gt;0,V10&lt;&gt;0,(OR(AB10&lt;&gt;0,AF10&lt;&gt;0)),AJ10&lt;&gt;0,AN10&lt;&gt;0,AR10&lt;&gt;0),VLOOKUP(AV10,$AV$311:$AW$315,2),"")</f>
        <v/>
      </c>
      <c r="AX10" s="324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4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4"/>
      <c r="AZ11" s="366" t="s">
        <v>29</v>
      </c>
      <c r="BA11" s="368" t="s">
        <v>42</v>
      </c>
      <c r="BB11" s="365"/>
      <c r="BC11" s="369"/>
      <c r="BD11" s="364" t="s">
        <v>43</v>
      </c>
      <c r="BE11" s="365"/>
      <c r="BF11" s="370"/>
      <c r="BG11" s="364" t="s">
        <v>44</v>
      </c>
      <c r="BH11" s="365"/>
      <c r="BI11" s="369"/>
      <c r="BJ11" s="364" t="s">
        <v>45</v>
      </c>
      <c r="BK11" s="365"/>
      <c r="BL11" s="370"/>
      <c r="BM11" s="361" t="s">
        <v>130</v>
      </c>
      <c r="BN11" s="362"/>
      <c r="BO11" s="363"/>
      <c r="BP11" s="364" t="s">
        <v>46</v>
      </c>
      <c r="BQ11" s="365"/>
      <c r="BR11" s="370"/>
      <c r="BS11" s="364" t="s">
        <v>47</v>
      </c>
      <c r="BT11" s="365"/>
      <c r="BU11" s="369"/>
      <c r="BV11" s="364" t="s">
        <v>101</v>
      </c>
      <c r="BW11" s="365"/>
      <c r="BX11" s="37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4" t="str">
        <f t="shared" si="30"/>
        <v/>
      </c>
      <c r="AX12" s="324"/>
      <c r="AZ12" s="367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4" t="str">
        <f t="shared" si="30"/>
        <v/>
      </c>
      <c r="AX13" s="324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4" t="str">
        <f t="shared" si="30"/>
        <v/>
      </c>
      <c r="AX14" s="324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4" t="str">
        <f t="shared" si="30"/>
        <v/>
      </c>
      <c r="AX15" s="324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4" t="str">
        <f t="shared" si="30"/>
        <v/>
      </c>
      <c r="AX16" s="324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4" t="str">
        <f t="shared" si="30"/>
        <v/>
      </c>
      <c r="AX17" s="324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4" t="str">
        <f t="shared" si="30"/>
        <v/>
      </c>
      <c r="AX18" s="324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4" t="str">
        <f t="shared" si="30"/>
        <v/>
      </c>
      <c r="AX19" s="324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4" t="str">
        <f t="shared" si="30"/>
        <v/>
      </c>
      <c r="AX20" s="324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4" t="str">
        <f t="shared" si="30"/>
        <v/>
      </c>
      <c r="AX21" s="324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4" t="str">
        <f t="shared" si="30"/>
        <v/>
      </c>
      <c r="AX22" s="324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4" t="str">
        <f t="shared" si="30"/>
        <v/>
      </c>
      <c r="AX23" s="324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4" t="str">
        <f t="shared" si="30"/>
        <v/>
      </c>
      <c r="AX24" s="324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4" t="str">
        <f t="shared" si="30"/>
        <v/>
      </c>
      <c r="AX25" s="324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4" t="str">
        <f t="shared" si="30"/>
        <v/>
      </c>
      <c r="AX26" s="324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4" t="str">
        <f t="shared" si="30"/>
        <v/>
      </c>
      <c r="AX27" s="32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4" t="str">
        <f t="shared" si="30"/>
        <v/>
      </c>
      <c r="AX28" s="324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4" t="str">
        <f t="shared" si="30"/>
        <v/>
      </c>
      <c r="AX29" s="324"/>
      <c r="AZ29" s="55" t="s">
        <v>167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4" t="str">
        <f t="shared" si="30"/>
        <v/>
      </c>
      <c r="AX30" s="324"/>
      <c r="AZ30" s="31" t="s">
        <v>168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4" t="str">
        <f t="shared" si="30"/>
        <v/>
      </c>
      <c r="AX31" s="324"/>
      <c r="AZ31" s="373" t="s">
        <v>29</v>
      </c>
      <c r="BA31" s="368" t="s">
        <v>42</v>
      </c>
      <c r="BB31" s="365"/>
      <c r="BC31" s="365"/>
      <c r="BD31" s="364" t="s">
        <v>43</v>
      </c>
      <c r="BE31" s="365"/>
      <c r="BF31" s="369"/>
      <c r="BG31" s="364" t="s">
        <v>44</v>
      </c>
      <c r="BH31" s="365"/>
      <c r="BI31" s="365"/>
      <c r="BJ31" s="364" t="s">
        <v>45</v>
      </c>
      <c r="BK31" s="365"/>
      <c r="BL31" s="370"/>
      <c r="BM31" s="361" t="s">
        <v>130</v>
      </c>
      <c r="BN31" s="362"/>
      <c r="BO31" s="363"/>
      <c r="BP31" s="364" t="s">
        <v>46</v>
      </c>
      <c r="BQ31" s="365"/>
      <c r="BR31" s="365"/>
      <c r="BS31" s="369" t="s">
        <v>47</v>
      </c>
      <c r="BT31" s="371"/>
      <c r="BU31" s="372"/>
      <c r="BV31" s="364" t="s">
        <v>101</v>
      </c>
      <c r="BW31" s="365"/>
      <c r="BX31" s="37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4" t="str">
        <f t="shared" si="30"/>
        <v/>
      </c>
      <c r="AX32" s="324"/>
      <c r="AZ32" s="374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4" t="str">
        <f t="shared" si="30"/>
        <v/>
      </c>
      <c r="AX33" s="324"/>
      <c r="AZ33" s="277" t="s">
        <v>122</v>
      </c>
      <c r="BA33" s="257">
        <v>9036</v>
      </c>
      <c r="BB33" s="267">
        <v>24.14</v>
      </c>
      <c r="BC33" s="268">
        <v>6.55</v>
      </c>
      <c r="BD33" s="252">
        <v>8941</v>
      </c>
      <c r="BE33" s="269">
        <v>22.74</v>
      </c>
      <c r="BF33" s="270">
        <v>6.02</v>
      </c>
      <c r="BG33" s="257">
        <v>8983</v>
      </c>
      <c r="BH33" s="267">
        <v>41.01</v>
      </c>
      <c r="BI33" s="268">
        <v>10.53</v>
      </c>
      <c r="BJ33" s="257">
        <v>8918</v>
      </c>
      <c r="BK33" s="267">
        <v>48.27</v>
      </c>
      <c r="BL33" s="268">
        <v>8.1</v>
      </c>
      <c r="BM33" s="257">
        <v>354</v>
      </c>
      <c r="BN33" s="267">
        <v>452.66</v>
      </c>
      <c r="BO33" s="268">
        <v>85.97</v>
      </c>
      <c r="BP33" s="257">
        <v>8795</v>
      </c>
      <c r="BQ33" s="267">
        <v>8.65</v>
      </c>
      <c r="BR33" s="268">
        <v>1.1499999999999999</v>
      </c>
      <c r="BS33" s="257">
        <v>8909</v>
      </c>
      <c r="BT33" s="269">
        <v>179.49</v>
      </c>
      <c r="BU33" s="270">
        <v>29.46</v>
      </c>
      <c r="BV33" s="257">
        <v>8900</v>
      </c>
      <c r="BW33" s="267">
        <v>17</v>
      </c>
      <c r="BX33" s="268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4" t="str">
        <f t="shared" si="30"/>
        <v/>
      </c>
      <c r="AX34" s="324"/>
      <c r="AZ34" s="278" t="s">
        <v>123</v>
      </c>
      <c r="BA34" s="264">
        <v>8440</v>
      </c>
      <c r="BB34" s="271">
        <v>21.15</v>
      </c>
      <c r="BC34" s="272">
        <v>4.4400000000000004</v>
      </c>
      <c r="BD34" s="264">
        <v>8308</v>
      </c>
      <c r="BE34" s="271">
        <v>19.16</v>
      </c>
      <c r="BF34" s="272">
        <v>5.62</v>
      </c>
      <c r="BG34" s="264">
        <v>8398</v>
      </c>
      <c r="BH34" s="271">
        <v>43.72</v>
      </c>
      <c r="BI34" s="272">
        <v>10.45</v>
      </c>
      <c r="BJ34" s="259">
        <v>8326</v>
      </c>
      <c r="BK34" s="273">
        <v>44.02</v>
      </c>
      <c r="BL34" s="274">
        <v>6.65</v>
      </c>
      <c r="BM34" s="259">
        <v>363</v>
      </c>
      <c r="BN34" s="273">
        <v>332.8</v>
      </c>
      <c r="BO34" s="274">
        <v>54.93</v>
      </c>
      <c r="BP34" s="259">
        <v>8220</v>
      </c>
      <c r="BQ34" s="273">
        <v>9.2899999999999991</v>
      </c>
      <c r="BR34" s="274">
        <v>1.35</v>
      </c>
      <c r="BS34" s="259">
        <v>8318</v>
      </c>
      <c r="BT34" s="273">
        <v>159.37</v>
      </c>
      <c r="BU34" s="274">
        <v>24.62</v>
      </c>
      <c r="BV34" s="264">
        <v>8293</v>
      </c>
      <c r="BW34" s="271">
        <v>10.3</v>
      </c>
      <c r="BX34" s="272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4" t="str">
        <f t="shared" si="30"/>
        <v/>
      </c>
      <c r="AX35" s="324"/>
      <c r="AZ35" s="58" t="s">
        <v>77</v>
      </c>
      <c r="BA35" s="252">
        <v>8778</v>
      </c>
      <c r="BB35" s="269">
        <v>29.43</v>
      </c>
      <c r="BC35" s="270">
        <v>7.12</v>
      </c>
      <c r="BD35" s="257">
        <v>8655</v>
      </c>
      <c r="BE35" s="267">
        <v>26.22</v>
      </c>
      <c r="BF35" s="268">
        <v>6.04</v>
      </c>
      <c r="BG35" s="257">
        <v>8691</v>
      </c>
      <c r="BH35" s="267">
        <v>45.87</v>
      </c>
      <c r="BI35" s="268">
        <v>11.05</v>
      </c>
      <c r="BJ35" s="257">
        <v>8617</v>
      </c>
      <c r="BK35" s="267">
        <v>51.96</v>
      </c>
      <c r="BL35" s="268">
        <v>8.23</v>
      </c>
      <c r="BM35" s="257">
        <v>331</v>
      </c>
      <c r="BN35" s="267">
        <v>421.83</v>
      </c>
      <c r="BO35" s="268">
        <v>75.61</v>
      </c>
      <c r="BP35" s="257">
        <v>8468</v>
      </c>
      <c r="BQ35" s="267">
        <v>8.08</v>
      </c>
      <c r="BR35" s="268">
        <v>2.23</v>
      </c>
      <c r="BS35" s="257">
        <v>8617</v>
      </c>
      <c r="BT35" s="267">
        <v>198.25</v>
      </c>
      <c r="BU35" s="268">
        <v>29.16</v>
      </c>
      <c r="BV35" s="257">
        <v>8568</v>
      </c>
      <c r="BW35" s="267">
        <v>20.04</v>
      </c>
      <c r="BX35" s="268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4" t="str">
        <f t="shared" si="30"/>
        <v/>
      </c>
      <c r="AX36" s="324"/>
      <c r="AZ36" s="57" t="s">
        <v>76</v>
      </c>
      <c r="BA36" s="259">
        <v>8286</v>
      </c>
      <c r="BB36" s="273">
        <v>23.09</v>
      </c>
      <c r="BC36" s="274">
        <v>4.62</v>
      </c>
      <c r="BD36" s="264">
        <v>8159</v>
      </c>
      <c r="BE36" s="271">
        <v>21.71</v>
      </c>
      <c r="BF36" s="272">
        <v>5.92</v>
      </c>
      <c r="BG36" s="264">
        <v>8246</v>
      </c>
      <c r="BH36" s="271">
        <v>47.11</v>
      </c>
      <c r="BI36" s="272">
        <v>10.76</v>
      </c>
      <c r="BJ36" s="264">
        <v>8130</v>
      </c>
      <c r="BK36" s="271">
        <v>45.69</v>
      </c>
      <c r="BL36" s="272">
        <v>6.93</v>
      </c>
      <c r="BM36" s="264">
        <v>273</v>
      </c>
      <c r="BN36" s="271">
        <v>314.13</v>
      </c>
      <c r="BO36" s="272">
        <v>48.99</v>
      </c>
      <c r="BP36" s="264">
        <v>7942</v>
      </c>
      <c r="BQ36" s="271">
        <v>9.0399999999999991</v>
      </c>
      <c r="BR36" s="272">
        <v>0.98</v>
      </c>
      <c r="BS36" s="264">
        <v>8141</v>
      </c>
      <c r="BT36" s="271">
        <v>164.88</v>
      </c>
      <c r="BU36" s="272">
        <v>25.73</v>
      </c>
      <c r="BV36" s="264">
        <v>8100</v>
      </c>
      <c r="BW36" s="271">
        <v>11.77</v>
      </c>
      <c r="BX36" s="272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4" t="str">
        <f t="shared" si="30"/>
        <v/>
      </c>
      <c r="AX37" s="324"/>
      <c r="AZ37" s="277" t="s">
        <v>79</v>
      </c>
      <c r="BA37" s="257">
        <v>8842</v>
      </c>
      <c r="BB37" s="267">
        <v>34.01</v>
      </c>
      <c r="BC37" s="268">
        <v>7.41</v>
      </c>
      <c r="BD37" s="257">
        <v>8751</v>
      </c>
      <c r="BE37" s="267">
        <v>28.61</v>
      </c>
      <c r="BF37" s="268">
        <v>6.36</v>
      </c>
      <c r="BG37" s="257">
        <v>8796</v>
      </c>
      <c r="BH37" s="267">
        <v>49.38</v>
      </c>
      <c r="BI37" s="268">
        <v>11.33</v>
      </c>
      <c r="BJ37" s="257">
        <v>8698</v>
      </c>
      <c r="BK37" s="267">
        <v>54.47</v>
      </c>
      <c r="BL37" s="268">
        <v>8.4700000000000006</v>
      </c>
      <c r="BM37" s="257">
        <v>292</v>
      </c>
      <c r="BN37" s="267">
        <v>414.18</v>
      </c>
      <c r="BO37" s="268">
        <v>89.32</v>
      </c>
      <c r="BP37" s="257">
        <v>8615</v>
      </c>
      <c r="BQ37" s="267">
        <v>7.73</v>
      </c>
      <c r="BR37" s="268">
        <v>8.64</v>
      </c>
      <c r="BS37" s="252">
        <v>8722</v>
      </c>
      <c r="BT37" s="269">
        <v>210.13</v>
      </c>
      <c r="BU37" s="270">
        <v>29.03</v>
      </c>
      <c r="BV37" s="257">
        <v>8711</v>
      </c>
      <c r="BW37" s="267">
        <v>22.42</v>
      </c>
      <c r="BX37" s="268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4" t="str">
        <f t="shared" si="30"/>
        <v/>
      </c>
      <c r="AX38" s="324"/>
      <c r="AZ38" s="57" t="s">
        <v>78</v>
      </c>
      <c r="BA38" s="264">
        <v>8466</v>
      </c>
      <c r="BB38" s="271">
        <v>24.4</v>
      </c>
      <c r="BC38" s="272">
        <v>4.83</v>
      </c>
      <c r="BD38" s="264">
        <v>8311</v>
      </c>
      <c r="BE38" s="271">
        <v>22.84</v>
      </c>
      <c r="BF38" s="272">
        <v>6.03</v>
      </c>
      <c r="BG38" s="264">
        <v>8414</v>
      </c>
      <c r="BH38" s="271">
        <v>48.93</v>
      </c>
      <c r="BI38" s="272">
        <v>10.78</v>
      </c>
      <c r="BJ38" s="264">
        <v>8273</v>
      </c>
      <c r="BK38" s="271">
        <v>46.3</v>
      </c>
      <c r="BL38" s="272">
        <v>6.99</v>
      </c>
      <c r="BM38" s="264">
        <v>245</v>
      </c>
      <c r="BN38" s="271">
        <v>311.44</v>
      </c>
      <c r="BO38" s="272">
        <v>49.05</v>
      </c>
      <c r="BP38" s="264">
        <v>8093</v>
      </c>
      <c r="BQ38" s="271">
        <v>8.93</v>
      </c>
      <c r="BR38" s="272">
        <v>1.01</v>
      </c>
      <c r="BS38" s="259">
        <v>8304</v>
      </c>
      <c r="BT38" s="273">
        <v>166.7</v>
      </c>
      <c r="BU38" s="274">
        <v>26.24</v>
      </c>
      <c r="BV38" s="264">
        <v>8283</v>
      </c>
      <c r="BW38" s="271">
        <v>12.62</v>
      </c>
      <c r="BX38" s="272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4" t="str">
        <f t="shared" si="30"/>
        <v/>
      </c>
      <c r="AX39" s="324"/>
      <c r="AZ39" s="277" t="s">
        <v>81</v>
      </c>
      <c r="BA39" s="238">
        <v>6199</v>
      </c>
      <c r="BB39" s="239">
        <v>36.68</v>
      </c>
      <c r="BC39" s="240">
        <v>7.09</v>
      </c>
      <c r="BD39" s="238">
        <v>6164</v>
      </c>
      <c r="BE39" s="239">
        <v>28.04</v>
      </c>
      <c r="BF39" s="240">
        <v>5.83</v>
      </c>
      <c r="BG39" s="241">
        <v>6192</v>
      </c>
      <c r="BH39" s="239">
        <v>48.95</v>
      </c>
      <c r="BI39" s="242">
        <v>11.28</v>
      </c>
      <c r="BJ39" s="238">
        <v>6147</v>
      </c>
      <c r="BK39" s="239">
        <v>56.58</v>
      </c>
      <c r="BL39" s="240">
        <v>6.66</v>
      </c>
      <c r="BM39" s="257">
        <v>521</v>
      </c>
      <c r="BN39" s="267">
        <v>437.56</v>
      </c>
      <c r="BO39" s="268">
        <v>84.34</v>
      </c>
      <c r="BP39" s="238">
        <v>6045</v>
      </c>
      <c r="BQ39" s="239">
        <v>7.55</v>
      </c>
      <c r="BR39" s="240">
        <v>0.69</v>
      </c>
      <c r="BS39" s="241">
        <v>6155</v>
      </c>
      <c r="BT39" s="239">
        <v>217.14</v>
      </c>
      <c r="BU39" s="242">
        <v>25.72</v>
      </c>
      <c r="BV39" s="243">
        <v>6135</v>
      </c>
      <c r="BW39" s="275">
        <v>22.71</v>
      </c>
      <c r="BX39" s="244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4" t="str">
        <f t="shared" si="30"/>
        <v/>
      </c>
      <c r="AX40" s="324"/>
      <c r="AZ40" s="57" t="s">
        <v>80</v>
      </c>
      <c r="BA40" s="245">
        <v>5690</v>
      </c>
      <c r="BB40" s="246">
        <v>24.82</v>
      </c>
      <c r="BC40" s="247">
        <v>4.6500000000000004</v>
      </c>
      <c r="BD40" s="245">
        <v>5660</v>
      </c>
      <c r="BE40" s="246">
        <v>22.13</v>
      </c>
      <c r="BF40" s="247">
        <v>5.69</v>
      </c>
      <c r="BG40" s="248">
        <v>5679</v>
      </c>
      <c r="BH40" s="246">
        <v>48.83</v>
      </c>
      <c r="BI40" s="249">
        <v>10.3</v>
      </c>
      <c r="BJ40" s="245">
        <v>5657</v>
      </c>
      <c r="BK40" s="246">
        <v>48.18</v>
      </c>
      <c r="BL40" s="247">
        <v>5.51</v>
      </c>
      <c r="BM40" s="259">
        <v>451</v>
      </c>
      <c r="BN40" s="273">
        <v>337.21</v>
      </c>
      <c r="BO40" s="274">
        <v>59.98</v>
      </c>
      <c r="BP40" s="245">
        <v>5606</v>
      </c>
      <c r="BQ40" s="246">
        <v>9.02</v>
      </c>
      <c r="BR40" s="247">
        <v>0.79</v>
      </c>
      <c r="BS40" s="248">
        <v>5664</v>
      </c>
      <c r="BT40" s="246">
        <v>169.4</v>
      </c>
      <c r="BU40" s="249">
        <v>22.39</v>
      </c>
      <c r="BV40" s="250">
        <v>5652</v>
      </c>
      <c r="BW40" s="276">
        <v>12.7</v>
      </c>
      <c r="BX40" s="251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4" t="str">
        <f t="shared" si="30"/>
        <v/>
      </c>
      <c r="AX41" s="324"/>
      <c r="AZ41" s="277" t="s">
        <v>83</v>
      </c>
      <c r="BA41" s="252">
        <v>5971</v>
      </c>
      <c r="BB41" s="253">
        <v>38.64</v>
      </c>
      <c r="BC41" s="254">
        <v>7.34</v>
      </c>
      <c r="BD41" s="252">
        <v>5954</v>
      </c>
      <c r="BE41" s="253">
        <v>29.63</v>
      </c>
      <c r="BF41" s="254">
        <v>6.02</v>
      </c>
      <c r="BG41" s="255">
        <v>5957</v>
      </c>
      <c r="BH41" s="253">
        <v>51.31</v>
      </c>
      <c r="BI41" s="256">
        <v>11.42</v>
      </c>
      <c r="BJ41" s="252">
        <v>5923</v>
      </c>
      <c r="BK41" s="253">
        <v>57.98</v>
      </c>
      <c r="BL41" s="254">
        <v>7.11</v>
      </c>
      <c r="BM41" s="257">
        <v>513</v>
      </c>
      <c r="BN41" s="267">
        <v>425.01</v>
      </c>
      <c r="BO41" s="268">
        <v>89.3</v>
      </c>
      <c r="BP41" s="252">
        <v>5690</v>
      </c>
      <c r="BQ41" s="253">
        <v>7.35</v>
      </c>
      <c r="BR41" s="254">
        <v>0.73</v>
      </c>
      <c r="BS41" s="255">
        <v>5824</v>
      </c>
      <c r="BT41" s="253">
        <v>223.51</v>
      </c>
      <c r="BU41" s="256">
        <v>26.25</v>
      </c>
      <c r="BV41" s="257">
        <v>5756</v>
      </c>
      <c r="BW41" s="267">
        <v>24.56</v>
      </c>
      <c r="BX41" s="258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4" t="str">
        <f t="shared" si="30"/>
        <v/>
      </c>
      <c r="AX42" s="324"/>
      <c r="AZ42" s="57" t="s">
        <v>82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4">
        <v>408</v>
      </c>
      <c r="BN42" s="271">
        <v>340.42</v>
      </c>
      <c r="BO42" s="272">
        <v>59.41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1">
        <v>13.15</v>
      </c>
      <c r="BX42" s="265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4" t="str">
        <f t="shared" si="30"/>
        <v/>
      </c>
      <c r="AX43" s="324"/>
      <c r="AZ43" s="277" t="s">
        <v>85</v>
      </c>
      <c r="BA43" s="238">
        <v>5808</v>
      </c>
      <c r="BB43" s="239">
        <v>39.909999999999997</v>
      </c>
      <c r="BC43" s="240">
        <v>7.5</v>
      </c>
      <c r="BD43" s="238">
        <v>5786</v>
      </c>
      <c r="BE43" s="239">
        <v>30.38</v>
      </c>
      <c r="BF43" s="240">
        <v>6.01</v>
      </c>
      <c r="BG43" s="241">
        <v>5792</v>
      </c>
      <c r="BH43" s="239">
        <v>52.27</v>
      </c>
      <c r="BI43" s="242">
        <v>11.54</v>
      </c>
      <c r="BJ43" s="238">
        <v>5774</v>
      </c>
      <c r="BK43" s="239">
        <v>58.49</v>
      </c>
      <c r="BL43" s="240">
        <v>7.31</v>
      </c>
      <c r="BM43" s="257">
        <v>476</v>
      </c>
      <c r="BN43" s="267">
        <v>420.29</v>
      </c>
      <c r="BO43" s="268">
        <v>84.21</v>
      </c>
      <c r="BP43" s="238">
        <v>5711</v>
      </c>
      <c r="BQ43" s="239">
        <v>7.28</v>
      </c>
      <c r="BR43" s="240">
        <v>0.72</v>
      </c>
      <c r="BS43" s="241">
        <v>5775</v>
      </c>
      <c r="BT43" s="239">
        <v>225.05</v>
      </c>
      <c r="BU43" s="242">
        <v>26.24</v>
      </c>
      <c r="BV43" s="243">
        <v>5756</v>
      </c>
      <c r="BW43" s="275">
        <v>25.43</v>
      </c>
      <c r="BX43" s="244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4" t="str">
        <f t="shared" si="30"/>
        <v/>
      </c>
      <c r="AX44" s="324"/>
      <c r="AZ44" s="57" t="s">
        <v>84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4">
        <v>442</v>
      </c>
      <c r="BN44" s="271">
        <v>334.48</v>
      </c>
      <c r="BO44" s="272">
        <v>64.319999999999993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1">
        <v>13.5</v>
      </c>
      <c r="BX44" s="265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4" t="str">
        <f t="shared" si="30"/>
        <v/>
      </c>
      <c r="AX45" s="324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4" t="str">
        <f t="shared" si="30"/>
        <v/>
      </c>
      <c r="AX46" s="324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4" t="str">
        <f t="shared" si="30"/>
        <v/>
      </c>
      <c r="AX47" s="324"/>
      <c r="AZ47" s="279" t="s">
        <v>136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4" t="str">
        <f t="shared" si="30"/>
        <v/>
      </c>
      <c r="AX48" s="324"/>
      <c r="AZ48" s="309" t="s">
        <v>137</v>
      </c>
      <c r="BA48" s="310"/>
      <c r="BB48" s="310"/>
      <c r="BC48" s="311"/>
      <c r="BD48" s="315" t="s">
        <v>138</v>
      </c>
      <c r="BE48" s="316"/>
      <c r="BF48" s="316"/>
      <c r="BG48" s="317"/>
      <c r="BH48" s="316" t="s">
        <v>139</v>
      </c>
      <c r="BI48" s="316"/>
      <c r="BJ48" s="316"/>
      <c r="BK48" s="317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4" t="str">
        <f t="shared" si="30"/>
        <v/>
      </c>
      <c r="AX49" s="324"/>
      <c r="AZ49" s="312"/>
      <c r="BA49" s="313"/>
      <c r="BB49" s="313"/>
      <c r="BC49" s="314"/>
      <c r="BD49" s="280" t="s">
        <v>140</v>
      </c>
      <c r="BE49" s="281" t="s">
        <v>141</v>
      </c>
      <c r="BF49" s="282" t="s">
        <v>142</v>
      </c>
      <c r="BG49" s="283" t="s">
        <v>143</v>
      </c>
      <c r="BH49" s="284" t="s">
        <v>140</v>
      </c>
      <c r="BI49" s="281" t="s">
        <v>141</v>
      </c>
      <c r="BJ49" s="281" t="s">
        <v>142</v>
      </c>
      <c r="BK49" s="283" t="s">
        <v>143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4" t="str">
        <f t="shared" si="30"/>
        <v/>
      </c>
      <c r="AX50" s="324"/>
      <c r="AZ50" s="318" t="s">
        <v>144</v>
      </c>
      <c r="BA50" s="321" t="s">
        <v>145</v>
      </c>
      <c r="BB50" s="285" t="s">
        <v>146</v>
      </c>
      <c r="BC50" s="286" t="s">
        <v>147</v>
      </c>
      <c r="BD50" s="287">
        <v>117.6</v>
      </c>
      <c r="BE50" s="288">
        <v>117</v>
      </c>
      <c r="BF50" s="289">
        <f>BD50-BE50</f>
        <v>0.59999999999999432</v>
      </c>
      <c r="BG50" s="290">
        <v>4</v>
      </c>
      <c r="BH50" s="287">
        <v>22.1</v>
      </c>
      <c r="BI50" s="288">
        <v>21.8</v>
      </c>
      <c r="BJ50" s="288">
        <f>BH50-BI50</f>
        <v>0.30000000000000071</v>
      </c>
      <c r="BK50" s="291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4" t="str">
        <f t="shared" si="30"/>
        <v/>
      </c>
      <c r="AX51" s="324"/>
      <c r="AZ51" s="319"/>
      <c r="BA51" s="322"/>
      <c r="BB51" s="292" t="s">
        <v>148</v>
      </c>
      <c r="BC51" s="293" t="s">
        <v>149</v>
      </c>
      <c r="BD51" s="294">
        <v>123.6</v>
      </c>
      <c r="BE51" s="295">
        <v>122.9</v>
      </c>
      <c r="BF51" s="296">
        <f>BD51-BE51</f>
        <v>0.69999999999998863</v>
      </c>
      <c r="BG51" s="297">
        <v>3</v>
      </c>
      <c r="BH51" s="294">
        <v>25.4</v>
      </c>
      <c r="BI51" s="295">
        <v>24.6</v>
      </c>
      <c r="BJ51" s="295">
        <f t="shared" ref="BJ51:BJ73" si="33">BH51-BI51</f>
        <v>0.79999999999999716</v>
      </c>
      <c r="BK51" s="298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4" t="str">
        <f t="shared" si="30"/>
        <v/>
      </c>
      <c r="AX52" s="324"/>
      <c r="AZ52" s="319"/>
      <c r="BA52" s="322"/>
      <c r="BB52" s="292" t="s">
        <v>150</v>
      </c>
      <c r="BC52" s="293" t="s">
        <v>151</v>
      </c>
      <c r="BD52" s="294">
        <v>128.69999999999999</v>
      </c>
      <c r="BE52" s="295">
        <v>128.5</v>
      </c>
      <c r="BF52" s="296">
        <f t="shared" ref="BF52:BF54" si="34">BD52-BE52</f>
        <v>0.19999999999998863</v>
      </c>
      <c r="BG52" s="297">
        <v>9</v>
      </c>
      <c r="BH52" s="294">
        <v>28.4</v>
      </c>
      <c r="BI52" s="295">
        <v>28</v>
      </c>
      <c r="BJ52" s="295">
        <f t="shared" si="33"/>
        <v>0.39999999999999858</v>
      </c>
      <c r="BK52" s="298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4" t="str">
        <f t="shared" si="30"/>
        <v/>
      </c>
      <c r="AX53" s="324"/>
      <c r="AZ53" s="319"/>
      <c r="BA53" s="322"/>
      <c r="BB53" s="292" t="s">
        <v>152</v>
      </c>
      <c r="BC53" s="293" t="s">
        <v>153</v>
      </c>
      <c r="BD53" s="294">
        <v>134.5</v>
      </c>
      <c r="BE53" s="295">
        <v>133.9</v>
      </c>
      <c r="BF53" s="296">
        <f t="shared" si="34"/>
        <v>0.59999999999999432</v>
      </c>
      <c r="BG53" s="297">
        <v>6</v>
      </c>
      <c r="BH53" s="294">
        <v>33</v>
      </c>
      <c r="BI53" s="295">
        <v>31.5</v>
      </c>
      <c r="BJ53" s="295">
        <f t="shared" si="33"/>
        <v>1.5</v>
      </c>
      <c r="BK53" s="298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4" t="str">
        <f t="shared" si="30"/>
        <v/>
      </c>
      <c r="AX54" s="324"/>
      <c r="AZ54" s="319"/>
      <c r="BA54" s="322"/>
      <c r="BB54" s="292" t="s">
        <v>154</v>
      </c>
      <c r="BC54" s="293" t="s">
        <v>155</v>
      </c>
      <c r="BD54" s="294">
        <v>140.5</v>
      </c>
      <c r="BE54" s="295">
        <v>139.69999999999999</v>
      </c>
      <c r="BF54" s="296">
        <f t="shared" si="34"/>
        <v>0.80000000000001137</v>
      </c>
      <c r="BG54" s="297">
        <v>4</v>
      </c>
      <c r="BH54" s="294">
        <v>37.5</v>
      </c>
      <c r="BI54" s="295">
        <v>35.700000000000003</v>
      </c>
      <c r="BJ54" s="295">
        <f t="shared" si="33"/>
        <v>1.7999999999999972</v>
      </c>
      <c r="BK54" s="298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4" t="str">
        <f t="shared" si="30"/>
        <v/>
      </c>
      <c r="AX55" s="324"/>
      <c r="AZ55" s="319"/>
      <c r="BA55" s="323"/>
      <c r="BB55" s="299" t="s">
        <v>156</v>
      </c>
      <c r="BC55" s="300" t="s">
        <v>157</v>
      </c>
      <c r="BD55" s="301">
        <v>147.5</v>
      </c>
      <c r="BE55" s="302">
        <v>146.1</v>
      </c>
      <c r="BF55" s="303">
        <f>BD55-BE55</f>
        <v>1.4000000000000057</v>
      </c>
      <c r="BG55" s="304">
        <v>2</v>
      </c>
      <c r="BH55" s="301">
        <v>42.8</v>
      </c>
      <c r="BI55" s="302">
        <v>40</v>
      </c>
      <c r="BJ55" s="302">
        <f t="shared" si="33"/>
        <v>2.7999999999999972</v>
      </c>
      <c r="BK55" s="305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4" t="str">
        <f t="shared" si="30"/>
        <v/>
      </c>
      <c r="AX56" s="324"/>
      <c r="AZ56" s="319"/>
      <c r="BA56" s="321" t="s">
        <v>158</v>
      </c>
      <c r="BB56" s="285" t="s">
        <v>146</v>
      </c>
      <c r="BC56" s="286" t="s">
        <v>159</v>
      </c>
      <c r="BD56" s="287">
        <v>154.69999999999999</v>
      </c>
      <c r="BE56" s="288">
        <v>154</v>
      </c>
      <c r="BF56" s="288">
        <f t="shared" ref="BF56:BF73" si="35">BD56-BE56</f>
        <v>0.69999999999998863</v>
      </c>
      <c r="BG56" s="290">
        <v>6</v>
      </c>
      <c r="BH56" s="287">
        <v>46.8</v>
      </c>
      <c r="BI56" s="288">
        <v>45.7</v>
      </c>
      <c r="BJ56" s="288">
        <f t="shared" si="33"/>
        <v>1.0999999999999943</v>
      </c>
      <c r="BK56" s="291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4" t="str">
        <f t="shared" si="30"/>
        <v/>
      </c>
      <c r="AX57" s="324"/>
      <c r="AZ57" s="319"/>
      <c r="BA57" s="322"/>
      <c r="BB57" s="292" t="s">
        <v>148</v>
      </c>
      <c r="BC57" s="293" t="s">
        <v>160</v>
      </c>
      <c r="BD57" s="294">
        <v>161.6</v>
      </c>
      <c r="BE57" s="295">
        <v>160.9</v>
      </c>
      <c r="BF57" s="295">
        <f t="shared" si="35"/>
        <v>0.69999999999998863</v>
      </c>
      <c r="BG57" s="297">
        <v>6</v>
      </c>
      <c r="BH57" s="294">
        <v>52.3</v>
      </c>
      <c r="BI57" s="295">
        <v>50.6</v>
      </c>
      <c r="BJ57" s="295">
        <f t="shared" si="33"/>
        <v>1.6999999999999957</v>
      </c>
      <c r="BK57" s="298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4" t="str">
        <f t="shared" si="30"/>
        <v/>
      </c>
      <c r="AX58" s="324"/>
      <c r="AZ58" s="319"/>
      <c r="BA58" s="323"/>
      <c r="BB58" s="299" t="s">
        <v>150</v>
      </c>
      <c r="BC58" s="300" t="s">
        <v>161</v>
      </c>
      <c r="BD58" s="301">
        <v>166.2</v>
      </c>
      <c r="BE58" s="302">
        <v>165.8</v>
      </c>
      <c r="BF58" s="306">
        <f t="shared" si="35"/>
        <v>0.39999999999997726</v>
      </c>
      <c r="BG58" s="304">
        <v>8</v>
      </c>
      <c r="BH58" s="301">
        <v>56.6</v>
      </c>
      <c r="BI58" s="302">
        <v>55</v>
      </c>
      <c r="BJ58" s="302">
        <f t="shared" si="33"/>
        <v>1.6000000000000014</v>
      </c>
      <c r="BK58" s="305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4" t="str">
        <f t="shared" si="30"/>
        <v/>
      </c>
      <c r="AX59" s="324"/>
      <c r="AZ59" s="319"/>
      <c r="BA59" s="321" t="s">
        <v>162</v>
      </c>
      <c r="BB59" s="285" t="s">
        <v>146</v>
      </c>
      <c r="BC59" s="286" t="s">
        <v>163</v>
      </c>
      <c r="BD59" s="287">
        <v>169.4</v>
      </c>
      <c r="BE59" s="288">
        <v>168.6</v>
      </c>
      <c r="BF59" s="288">
        <f t="shared" si="35"/>
        <v>0.80000000000001137</v>
      </c>
      <c r="BG59" s="290">
        <v>5</v>
      </c>
      <c r="BH59" s="287">
        <v>59.6</v>
      </c>
      <c r="BI59" s="288">
        <v>59.1</v>
      </c>
      <c r="BJ59" s="288">
        <f t="shared" si="33"/>
        <v>0.5</v>
      </c>
      <c r="BK59" s="291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4" t="str">
        <f t="shared" si="30"/>
        <v/>
      </c>
      <c r="AX60" s="324"/>
      <c r="AZ60" s="319"/>
      <c r="BA60" s="322"/>
      <c r="BB60" s="292" t="s">
        <v>148</v>
      </c>
      <c r="BC60" s="293" t="s">
        <v>164</v>
      </c>
      <c r="BD60" s="294">
        <v>170.5</v>
      </c>
      <c r="BE60" s="295">
        <v>169.9</v>
      </c>
      <c r="BF60" s="295">
        <f t="shared" si="35"/>
        <v>0.59999999999999432</v>
      </c>
      <c r="BG60" s="297">
        <v>5</v>
      </c>
      <c r="BH60" s="294">
        <v>60.6</v>
      </c>
      <c r="BI60" s="295">
        <v>60.7</v>
      </c>
      <c r="BJ60" s="295">
        <f t="shared" si="33"/>
        <v>-0.10000000000000142</v>
      </c>
      <c r="BK60" s="298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4" t="str">
        <f t="shared" si="30"/>
        <v/>
      </c>
      <c r="AX61" s="324"/>
      <c r="AZ61" s="320"/>
      <c r="BA61" s="323"/>
      <c r="BB61" s="299" t="s">
        <v>150</v>
      </c>
      <c r="BC61" s="300" t="s">
        <v>165</v>
      </c>
      <c r="BD61" s="301">
        <v>170.8</v>
      </c>
      <c r="BE61" s="302">
        <v>170.7</v>
      </c>
      <c r="BF61" s="306">
        <f t="shared" si="35"/>
        <v>0.10000000000002274</v>
      </c>
      <c r="BG61" s="304">
        <v>21</v>
      </c>
      <c r="BH61" s="301">
        <v>63.4</v>
      </c>
      <c r="BI61" s="302">
        <v>62.5</v>
      </c>
      <c r="BJ61" s="302">
        <f t="shared" si="33"/>
        <v>0.89999999999999858</v>
      </c>
      <c r="BK61" s="305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4" t="str">
        <f t="shared" si="30"/>
        <v/>
      </c>
      <c r="AX62" s="324"/>
      <c r="AZ62" s="318" t="s">
        <v>166</v>
      </c>
      <c r="BA62" s="321" t="s">
        <v>145</v>
      </c>
      <c r="BB62" s="285" t="s">
        <v>146</v>
      </c>
      <c r="BC62" s="286" t="s">
        <v>147</v>
      </c>
      <c r="BD62" s="287">
        <v>116.3</v>
      </c>
      <c r="BE62" s="288">
        <v>116</v>
      </c>
      <c r="BF62" s="288">
        <f t="shared" si="35"/>
        <v>0.29999999999999716</v>
      </c>
      <c r="BG62" s="290">
        <v>7</v>
      </c>
      <c r="BH62" s="287">
        <v>21.4</v>
      </c>
      <c r="BI62" s="288">
        <v>21.3</v>
      </c>
      <c r="BJ62" s="288">
        <f t="shared" si="33"/>
        <v>9.9999999999997868E-2</v>
      </c>
      <c r="BK62" s="291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4" t="str">
        <f t="shared" si="30"/>
        <v/>
      </c>
      <c r="AX63" s="324"/>
      <c r="AZ63" s="319"/>
      <c r="BA63" s="322"/>
      <c r="BB63" s="292" t="s">
        <v>148</v>
      </c>
      <c r="BC63" s="293" t="s">
        <v>149</v>
      </c>
      <c r="BD63" s="294">
        <v>122.5</v>
      </c>
      <c r="BE63" s="295">
        <v>122</v>
      </c>
      <c r="BF63" s="295">
        <f t="shared" si="35"/>
        <v>0.5</v>
      </c>
      <c r="BG63" s="297">
        <v>6</v>
      </c>
      <c r="BH63" s="294">
        <v>24.5</v>
      </c>
      <c r="BI63" s="295">
        <v>24</v>
      </c>
      <c r="BJ63" s="295">
        <f t="shared" si="33"/>
        <v>0.5</v>
      </c>
      <c r="BK63" s="298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4" t="str">
        <f t="shared" si="30"/>
        <v/>
      </c>
      <c r="AX64" s="324"/>
      <c r="AZ64" s="319"/>
      <c r="BA64" s="322"/>
      <c r="BB64" s="292" t="s">
        <v>150</v>
      </c>
      <c r="BC64" s="293" t="s">
        <v>151</v>
      </c>
      <c r="BD64" s="294">
        <v>128.5</v>
      </c>
      <c r="BE64" s="295">
        <v>128.1</v>
      </c>
      <c r="BF64" s="295">
        <f t="shared" si="35"/>
        <v>0.40000000000000568</v>
      </c>
      <c r="BG64" s="297">
        <v>9</v>
      </c>
      <c r="BH64" s="294">
        <v>28.3</v>
      </c>
      <c r="BI64" s="295">
        <v>27.3</v>
      </c>
      <c r="BJ64" s="295">
        <f t="shared" si="33"/>
        <v>1</v>
      </c>
      <c r="BK64" s="298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4" t="str">
        <f t="shared" si="30"/>
        <v/>
      </c>
      <c r="AX65" s="324"/>
      <c r="AZ65" s="319"/>
      <c r="BA65" s="322"/>
      <c r="BB65" s="292" t="s">
        <v>152</v>
      </c>
      <c r="BC65" s="293" t="s">
        <v>153</v>
      </c>
      <c r="BD65" s="294">
        <v>135.1</v>
      </c>
      <c r="BE65" s="295">
        <v>134.5</v>
      </c>
      <c r="BF65" s="295">
        <f t="shared" si="35"/>
        <v>0.59999999999999432</v>
      </c>
      <c r="BG65" s="297">
        <v>5</v>
      </c>
      <c r="BH65" s="294">
        <v>31.7</v>
      </c>
      <c r="BI65" s="295">
        <v>31.1</v>
      </c>
      <c r="BJ65" s="295">
        <f t="shared" si="33"/>
        <v>0.59999999999999787</v>
      </c>
      <c r="BK65" s="298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4" t="str">
        <f t="shared" si="30"/>
        <v/>
      </c>
      <c r="AX66" s="324"/>
      <c r="AZ66" s="319"/>
      <c r="BA66" s="322"/>
      <c r="BB66" s="292" t="s">
        <v>154</v>
      </c>
      <c r="BC66" s="293" t="s">
        <v>155</v>
      </c>
      <c r="BD66" s="294">
        <v>141.80000000000001</v>
      </c>
      <c r="BE66" s="295">
        <v>141.4</v>
      </c>
      <c r="BF66" s="307">
        <f t="shared" si="35"/>
        <v>0.40000000000000568</v>
      </c>
      <c r="BG66" s="297">
        <v>9</v>
      </c>
      <c r="BH66" s="294">
        <v>37</v>
      </c>
      <c r="BI66" s="295">
        <v>35.5</v>
      </c>
      <c r="BJ66" s="295">
        <f t="shared" si="33"/>
        <v>1.5</v>
      </c>
      <c r="BK66" s="298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4" t="str">
        <f t="shared" si="30"/>
        <v/>
      </c>
      <c r="AX67" s="324"/>
      <c r="AZ67" s="319"/>
      <c r="BA67" s="323"/>
      <c r="BB67" s="299" t="s">
        <v>156</v>
      </c>
      <c r="BC67" s="300" t="s">
        <v>157</v>
      </c>
      <c r="BD67" s="301">
        <v>148.5</v>
      </c>
      <c r="BE67" s="302">
        <v>147.9</v>
      </c>
      <c r="BF67" s="306">
        <f t="shared" si="35"/>
        <v>0.59999999999999432</v>
      </c>
      <c r="BG67" s="304">
        <v>6</v>
      </c>
      <c r="BH67" s="301">
        <v>41.6</v>
      </c>
      <c r="BI67" s="302">
        <v>40.5</v>
      </c>
      <c r="BJ67" s="302">
        <f t="shared" si="33"/>
        <v>1.1000000000000014</v>
      </c>
      <c r="BK67" s="305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4" t="str">
        <f t="shared" si="30"/>
        <v/>
      </c>
      <c r="AX68" s="324"/>
      <c r="AZ68" s="319"/>
      <c r="BA68" s="321" t="s">
        <v>158</v>
      </c>
      <c r="BB68" s="285" t="s">
        <v>146</v>
      </c>
      <c r="BC68" s="286" t="s">
        <v>159</v>
      </c>
      <c r="BD68" s="287">
        <v>152.69999999999999</v>
      </c>
      <c r="BE68" s="288">
        <v>152.19999999999999</v>
      </c>
      <c r="BF68" s="288">
        <f t="shared" si="35"/>
        <v>0.5</v>
      </c>
      <c r="BG68" s="290">
        <v>6</v>
      </c>
      <c r="BH68" s="287">
        <v>45.6</v>
      </c>
      <c r="BI68" s="288">
        <v>44.5</v>
      </c>
      <c r="BJ68" s="288">
        <f t="shared" si="33"/>
        <v>1.1000000000000014</v>
      </c>
      <c r="BK68" s="291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4" t="str">
        <f t="shared" si="30"/>
        <v/>
      </c>
      <c r="AX69" s="324"/>
      <c r="AZ69" s="319"/>
      <c r="BA69" s="322"/>
      <c r="BB69" s="292" t="s">
        <v>148</v>
      </c>
      <c r="BC69" s="293" t="s">
        <v>160</v>
      </c>
      <c r="BD69" s="294">
        <v>155.1</v>
      </c>
      <c r="BE69" s="295">
        <v>154.9</v>
      </c>
      <c r="BF69" s="307">
        <f t="shared" si="35"/>
        <v>0.19999999999998863</v>
      </c>
      <c r="BG69" s="297">
        <v>15</v>
      </c>
      <c r="BH69" s="294">
        <v>48.4</v>
      </c>
      <c r="BI69" s="295">
        <v>47.7</v>
      </c>
      <c r="BJ69" s="295">
        <f t="shared" si="33"/>
        <v>0.69999999999999574</v>
      </c>
      <c r="BK69" s="298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4" t="str">
        <f t="shared" si="30"/>
        <v/>
      </c>
      <c r="AX70" s="324"/>
      <c r="AZ70" s="319"/>
      <c r="BA70" s="323"/>
      <c r="BB70" s="299" t="s">
        <v>150</v>
      </c>
      <c r="BC70" s="300" t="s">
        <v>161</v>
      </c>
      <c r="BD70" s="301">
        <v>156.80000000000001</v>
      </c>
      <c r="BE70" s="302">
        <v>156.5</v>
      </c>
      <c r="BF70" s="306">
        <f t="shared" si="35"/>
        <v>0.30000000000001137</v>
      </c>
      <c r="BG70" s="304">
        <v>10</v>
      </c>
      <c r="BH70" s="301">
        <v>50.3</v>
      </c>
      <c r="BI70" s="302">
        <v>49.9</v>
      </c>
      <c r="BJ70" s="302">
        <f t="shared" si="33"/>
        <v>0.39999999999999858</v>
      </c>
      <c r="BK70" s="305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4" t="str">
        <f t="shared" si="30"/>
        <v/>
      </c>
      <c r="AX71" s="324"/>
      <c r="AZ71" s="319"/>
      <c r="BA71" s="321" t="s">
        <v>162</v>
      </c>
      <c r="BB71" s="285" t="s">
        <v>146</v>
      </c>
      <c r="BC71" s="286" t="s">
        <v>163</v>
      </c>
      <c r="BD71" s="287">
        <v>156.69999999999999</v>
      </c>
      <c r="BE71" s="288">
        <v>157.19999999999999</v>
      </c>
      <c r="BF71" s="288">
        <f t="shared" si="35"/>
        <v>-0.5</v>
      </c>
      <c r="BG71" s="290">
        <v>32</v>
      </c>
      <c r="BH71" s="287">
        <v>51.6</v>
      </c>
      <c r="BI71" s="288">
        <v>51.2</v>
      </c>
      <c r="BJ71" s="288">
        <f t="shared" si="33"/>
        <v>0.39999999999999858</v>
      </c>
      <c r="BK71" s="291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4" t="str">
        <f t="shared" si="30"/>
        <v/>
      </c>
      <c r="AX72" s="324"/>
      <c r="AZ72" s="319"/>
      <c r="BA72" s="322"/>
      <c r="BB72" s="292" t="s">
        <v>148</v>
      </c>
      <c r="BC72" s="293" t="s">
        <v>164</v>
      </c>
      <c r="BD72" s="294">
        <v>158</v>
      </c>
      <c r="BE72" s="295">
        <v>157.69999999999999</v>
      </c>
      <c r="BF72" s="307">
        <f t="shared" si="35"/>
        <v>0.30000000000001137</v>
      </c>
      <c r="BG72" s="297">
        <v>10</v>
      </c>
      <c r="BH72" s="294">
        <v>52.8</v>
      </c>
      <c r="BI72" s="295">
        <v>52.1</v>
      </c>
      <c r="BJ72" s="295">
        <f t="shared" si="33"/>
        <v>0.69999999999999574</v>
      </c>
      <c r="BK72" s="298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4" t="str">
        <f t="shared" si="30"/>
        <v/>
      </c>
      <c r="AX73" s="324"/>
      <c r="AZ73" s="320"/>
      <c r="BA73" s="323"/>
      <c r="BB73" s="299" t="s">
        <v>150</v>
      </c>
      <c r="BC73" s="300" t="s">
        <v>165</v>
      </c>
      <c r="BD73" s="301">
        <v>158.19999999999999</v>
      </c>
      <c r="BE73" s="302">
        <v>158</v>
      </c>
      <c r="BF73" s="306">
        <f t="shared" si="35"/>
        <v>0.19999999999998863</v>
      </c>
      <c r="BG73" s="304">
        <v>14</v>
      </c>
      <c r="BH73" s="301">
        <v>53.2</v>
      </c>
      <c r="BI73" s="302">
        <v>52.5</v>
      </c>
      <c r="BJ73" s="302">
        <f t="shared" si="33"/>
        <v>0.70000000000000284</v>
      </c>
      <c r="BK73" s="305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4" t="str">
        <f t="shared" si="30"/>
        <v/>
      </c>
      <c r="AX74" s="324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4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4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4" t="str">
        <f t="shared" si="66"/>
        <v/>
      </c>
      <c r="AX76" s="324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4" t="str">
        <f t="shared" si="66"/>
        <v/>
      </c>
      <c r="AX77" s="324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4" t="str">
        <f t="shared" si="66"/>
        <v/>
      </c>
      <c r="AX78" s="324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4" t="str">
        <f t="shared" si="66"/>
        <v/>
      </c>
      <c r="AX79" s="324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4" t="str">
        <f t="shared" si="66"/>
        <v/>
      </c>
      <c r="AX80" s="324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4" t="str">
        <f t="shared" si="66"/>
        <v/>
      </c>
      <c r="AX81" s="324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4" t="str">
        <f t="shared" si="66"/>
        <v/>
      </c>
      <c r="AX82" s="324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4" t="str">
        <f t="shared" si="66"/>
        <v/>
      </c>
      <c r="AX83" s="324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4" t="str">
        <f t="shared" si="66"/>
        <v/>
      </c>
      <c r="AX84" s="324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4" t="str">
        <f t="shared" si="66"/>
        <v/>
      </c>
      <c r="AX85" s="324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4" t="str">
        <f t="shared" si="66"/>
        <v/>
      </c>
      <c r="AX86" s="324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4" t="str">
        <f t="shared" si="66"/>
        <v/>
      </c>
      <c r="AX87" s="324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4" t="str">
        <f t="shared" si="66"/>
        <v/>
      </c>
      <c r="AX88" s="324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4" t="str">
        <f t="shared" si="66"/>
        <v/>
      </c>
      <c r="AX89" s="324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4" t="str">
        <f t="shared" si="66"/>
        <v/>
      </c>
      <c r="AX90" s="324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4" t="str">
        <f t="shared" si="66"/>
        <v/>
      </c>
      <c r="AX91" s="324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4" t="str">
        <f t="shared" si="66"/>
        <v/>
      </c>
      <c r="AX92" s="324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4" t="str">
        <f t="shared" si="66"/>
        <v/>
      </c>
      <c r="AX93" s="324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4" t="str">
        <f t="shared" si="66"/>
        <v/>
      </c>
      <c r="AX94" s="324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4" t="str">
        <f t="shared" si="66"/>
        <v/>
      </c>
      <c r="AX95" s="324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4" t="str">
        <f t="shared" si="66"/>
        <v/>
      </c>
      <c r="AX96" s="324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4" t="str">
        <f t="shared" si="66"/>
        <v/>
      </c>
      <c r="AX97" s="324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4" t="str">
        <f t="shared" si="66"/>
        <v/>
      </c>
      <c r="AX98" s="324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4" t="str">
        <f t="shared" si="66"/>
        <v/>
      </c>
      <c r="AX99" s="324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4" t="str">
        <f t="shared" si="66"/>
        <v/>
      </c>
      <c r="AX100" s="324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4" t="str">
        <f t="shared" si="66"/>
        <v/>
      </c>
      <c r="AX101" s="324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4" t="str">
        <f t="shared" si="66"/>
        <v/>
      </c>
      <c r="AX102" s="324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4" t="str">
        <f t="shared" si="66"/>
        <v/>
      </c>
      <c r="AX103" s="324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4" t="str">
        <f t="shared" si="66"/>
        <v/>
      </c>
      <c r="AX104" s="324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4" t="str">
        <f t="shared" si="66"/>
        <v/>
      </c>
      <c r="AX105" s="324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4" t="str">
        <f t="shared" si="66"/>
        <v/>
      </c>
      <c r="AX106" s="324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4" t="str">
        <f t="shared" si="66"/>
        <v/>
      </c>
      <c r="AX107" s="324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4" t="str">
        <f t="shared" si="66"/>
        <v/>
      </c>
      <c r="AX108" s="324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4" t="str">
        <f t="shared" si="66"/>
        <v/>
      </c>
      <c r="AX109" s="324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4" t="str">
        <f t="shared" si="66"/>
        <v/>
      </c>
      <c r="AX110" s="324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4" t="str">
        <f t="shared" si="66"/>
        <v/>
      </c>
      <c r="AX111" s="324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4" t="str">
        <f t="shared" si="66"/>
        <v/>
      </c>
      <c r="AX112" s="324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4" t="str">
        <f t="shared" si="66"/>
        <v/>
      </c>
      <c r="AX113" s="324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4" t="str">
        <f t="shared" si="66"/>
        <v/>
      </c>
      <c r="AX114" s="324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4" t="str">
        <f t="shared" si="66"/>
        <v/>
      </c>
      <c r="AX115" s="324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4" t="str">
        <f t="shared" si="66"/>
        <v/>
      </c>
      <c r="AX116" s="324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4" t="str">
        <f t="shared" si="66"/>
        <v/>
      </c>
      <c r="AX117" s="324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4" t="str">
        <f t="shared" si="66"/>
        <v/>
      </c>
      <c r="AX118" s="324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4" t="str">
        <f t="shared" si="66"/>
        <v/>
      </c>
      <c r="AX119" s="324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4" t="str">
        <f t="shared" si="66"/>
        <v/>
      </c>
      <c r="AX120" s="324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4" t="str">
        <f t="shared" si="66"/>
        <v/>
      </c>
      <c r="AX121" s="324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4" t="str">
        <f t="shared" si="66"/>
        <v/>
      </c>
      <c r="AX122" s="324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4" t="str">
        <f t="shared" si="66"/>
        <v/>
      </c>
      <c r="AX123" s="324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4" t="str">
        <f t="shared" si="66"/>
        <v/>
      </c>
      <c r="AX124" s="324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4" t="str">
        <f t="shared" si="66"/>
        <v/>
      </c>
      <c r="AX125" s="324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4" t="str">
        <f t="shared" si="66"/>
        <v/>
      </c>
      <c r="AX126" s="324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4" t="str">
        <f t="shared" si="66"/>
        <v/>
      </c>
      <c r="AX127" s="324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4" t="str">
        <f t="shared" si="66"/>
        <v/>
      </c>
      <c r="AX128" s="324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4" t="str">
        <f t="shared" si="66"/>
        <v/>
      </c>
      <c r="AX129" s="324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4" t="str">
        <f t="shared" si="66"/>
        <v/>
      </c>
      <c r="AX130" s="324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4" t="str">
        <f t="shared" si="66"/>
        <v/>
      </c>
      <c r="AX131" s="324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4" t="str">
        <f t="shared" si="66"/>
        <v/>
      </c>
      <c r="AX132" s="324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4" t="str">
        <f t="shared" si="66"/>
        <v/>
      </c>
      <c r="AX133" s="324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4" t="str">
        <f t="shared" si="66"/>
        <v/>
      </c>
      <c r="AX134" s="324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4" t="str">
        <f t="shared" si="66"/>
        <v/>
      </c>
      <c r="AX135" s="324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4" t="str">
        <f t="shared" si="66"/>
        <v/>
      </c>
      <c r="AX136" s="324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4" t="str">
        <f t="shared" si="66"/>
        <v/>
      </c>
      <c r="AX137" s="324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4" t="str">
        <f t="shared" si="66"/>
        <v/>
      </c>
      <c r="AX138" s="324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4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4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4" t="str">
        <f t="shared" si="99"/>
        <v/>
      </c>
      <c r="AX140" s="324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4" t="str">
        <f t="shared" si="99"/>
        <v/>
      </c>
      <c r="AX141" s="324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4" t="str">
        <f t="shared" si="99"/>
        <v/>
      </c>
      <c r="AX142" s="324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4" t="str">
        <f t="shared" si="99"/>
        <v/>
      </c>
      <c r="AX143" s="324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4" t="str">
        <f t="shared" si="99"/>
        <v/>
      </c>
      <c r="AX144" s="324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4" t="str">
        <f t="shared" si="99"/>
        <v/>
      </c>
      <c r="AX145" s="324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4" t="str">
        <f t="shared" si="99"/>
        <v/>
      </c>
      <c r="AX146" s="324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4" t="str">
        <f t="shared" si="99"/>
        <v/>
      </c>
      <c r="AX147" s="324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4" t="str">
        <f t="shared" si="99"/>
        <v/>
      </c>
      <c r="AX148" s="324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4" t="str">
        <f t="shared" si="99"/>
        <v/>
      </c>
      <c r="AX149" s="324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4" t="str">
        <f t="shared" si="99"/>
        <v/>
      </c>
      <c r="AX150" s="324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4" t="str">
        <f t="shared" si="99"/>
        <v/>
      </c>
      <c r="AX151" s="324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4" t="str">
        <f t="shared" si="99"/>
        <v/>
      </c>
      <c r="AX152" s="324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4" t="str">
        <f t="shared" si="99"/>
        <v/>
      </c>
      <c r="AX153" s="324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4" t="str">
        <f t="shared" si="99"/>
        <v/>
      </c>
      <c r="AX154" s="324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4" t="str">
        <f t="shared" si="99"/>
        <v/>
      </c>
      <c r="AX155" s="324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4" t="str">
        <f t="shared" si="99"/>
        <v/>
      </c>
      <c r="AX156" s="324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4" t="str">
        <f t="shared" si="99"/>
        <v/>
      </c>
      <c r="AX157" s="324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4" t="str">
        <f t="shared" si="99"/>
        <v/>
      </c>
      <c r="AX158" s="324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4" t="str">
        <f t="shared" si="99"/>
        <v/>
      </c>
      <c r="AX159" s="324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4" t="str">
        <f t="shared" si="99"/>
        <v/>
      </c>
      <c r="AX160" s="324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4" t="str">
        <f t="shared" si="99"/>
        <v/>
      </c>
      <c r="AX161" s="324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4" t="str">
        <f t="shared" si="99"/>
        <v/>
      </c>
      <c r="AX162" s="324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4" t="str">
        <f t="shared" si="99"/>
        <v/>
      </c>
      <c r="AX163" s="324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4" t="str">
        <f t="shared" si="99"/>
        <v/>
      </c>
      <c r="AX164" s="324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4" t="str">
        <f t="shared" si="99"/>
        <v/>
      </c>
      <c r="AX165" s="324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4" t="str">
        <f t="shared" si="99"/>
        <v/>
      </c>
      <c r="AX166" s="324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4" t="str">
        <f t="shared" si="99"/>
        <v/>
      </c>
      <c r="AX167" s="324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4" t="str">
        <f t="shared" si="99"/>
        <v/>
      </c>
      <c r="AX168" s="324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4" t="str">
        <f t="shared" si="99"/>
        <v/>
      </c>
      <c r="AX169" s="324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4" t="str">
        <f t="shared" si="99"/>
        <v/>
      </c>
      <c r="AX170" s="324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4" t="str">
        <f t="shared" si="99"/>
        <v/>
      </c>
      <c r="AX171" s="324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4" t="str">
        <f t="shared" si="99"/>
        <v/>
      </c>
      <c r="AX172" s="324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4" t="str">
        <f t="shared" si="99"/>
        <v/>
      </c>
      <c r="AX173" s="324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4" t="str">
        <f t="shared" si="99"/>
        <v/>
      </c>
      <c r="AX174" s="324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4" t="str">
        <f t="shared" si="99"/>
        <v/>
      </c>
      <c r="AX175" s="324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4" t="str">
        <f t="shared" si="99"/>
        <v/>
      </c>
      <c r="AX176" s="324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4" t="str">
        <f t="shared" si="99"/>
        <v/>
      </c>
      <c r="AX177" s="324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4" t="str">
        <f t="shared" si="99"/>
        <v/>
      </c>
      <c r="AX178" s="324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4" t="str">
        <f t="shared" si="99"/>
        <v/>
      </c>
      <c r="AX179" s="324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4" t="str">
        <f t="shared" si="99"/>
        <v/>
      </c>
      <c r="AX180" s="324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4" t="str">
        <f t="shared" si="99"/>
        <v/>
      </c>
      <c r="AX181" s="324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4" t="str">
        <f t="shared" si="99"/>
        <v/>
      </c>
      <c r="AX182" s="324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4" t="str">
        <f t="shared" si="99"/>
        <v/>
      </c>
      <c r="AX183" s="324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4" t="str">
        <f t="shared" si="99"/>
        <v/>
      </c>
      <c r="AX184" s="324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4" t="str">
        <f t="shared" si="99"/>
        <v/>
      </c>
      <c r="AX185" s="324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4" t="str">
        <f t="shared" si="99"/>
        <v/>
      </c>
      <c r="AX186" s="324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4" t="str">
        <f t="shared" si="99"/>
        <v/>
      </c>
      <c r="AX187" s="324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4" t="str">
        <f t="shared" si="99"/>
        <v/>
      </c>
      <c r="AX188" s="324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4" t="str">
        <f t="shared" si="99"/>
        <v/>
      </c>
      <c r="AX189" s="324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4" t="str">
        <f t="shared" si="99"/>
        <v/>
      </c>
      <c r="AX190" s="324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4" t="str">
        <f t="shared" si="99"/>
        <v/>
      </c>
      <c r="AX191" s="324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4" t="str">
        <f t="shared" si="99"/>
        <v/>
      </c>
      <c r="AX192" s="324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4" t="str">
        <f t="shared" si="99"/>
        <v/>
      </c>
      <c r="AX193" s="324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4" t="str">
        <f t="shared" si="99"/>
        <v/>
      </c>
      <c r="AX194" s="324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4" t="str">
        <f t="shared" si="99"/>
        <v/>
      </c>
      <c r="AX195" s="324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4" t="str">
        <f t="shared" si="99"/>
        <v/>
      </c>
      <c r="AX196" s="324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4" t="str">
        <f t="shared" si="99"/>
        <v/>
      </c>
      <c r="AX197" s="324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4" t="str">
        <f t="shared" si="99"/>
        <v/>
      </c>
      <c r="AX198" s="324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4" t="str">
        <f t="shared" si="99"/>
        <v/>
      </c>
      <c r="AX199" s="324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4" t="str">
        <f t="shared" si="99"/>
        <v/>
      </c>
      <c r="AX200" s="324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4" t="str">
        <f t="shared" si="99"/>
        <v/>
      </c>
      <c r="AX201" s="324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4" t="str">
        <f t="shared" si="99"/>
        <v/>
      </c>
      <c r="AX202" s="324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4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4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4" t="str">
        <f t="shared" si="132"/>
        <v/>
      </c>
      <c r="AX204" s="324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4" t="str">
        <f t="shared" si="132"/>
        <v/>
      </c>
      <c r="AX205" s="324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4" t="str">
        <f t="shared" si="132"/>
        <v/>
      </c>
      <c r="AX206" s="324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4" t="str">
        <f t="shared" si="132"/>
        <v/>
      </c>
      <c r="AX207" s="324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4" t="str">
        <f t="shared" si="132"/>
        <v/>
      </c>
      <c r="AX208" s="324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4" t="str">
        <f t="shared" si="132"/>
        <v/>
      </c>
      <c r="AX209" s="324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4" t="str">
        <f t="shared" si="132"/>
        <v/>
      </c>
      <c r="AX210" s="324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4" t="str">
        <f t="shared" si="132"/>
        <v/>
      </c>
      <c r="AX211" s="324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4" t="str">
        <f t="shared" si="132"/>
        <v/>
      </c>
      <c r="AX212" s="324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4" t="str">
        <f t="shared" si="132"/>
        <v/>
      </c>
      <c r="AX213" s="324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4" t="str">
        <f t="shared" si="132"/>
        <v/>
      </c>
      <c r="AX214" s="324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4" t="str">
        <f t="shared" si="132"/>
        <v/>
      </c>
      <c r="AX215" s="324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4" t="str">
        <f t="shared" si="132"/>
        <v/>
      </c>
      <c r="AX216" s="324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4" t="str">
        <f t="shared" si="132"/>
        <v/>
      </c>
      <c r="AX217" s="324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4" t="str">
        <f t="shared" si="132"/>
        <v/>
      </c>
      <c r="AX218" s="324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4" t="str">
        <f t="shared" si="132"/>
        <v/>
      </c>
      <c r="AX219" s="324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4" t="str">
        <f t="shared" si="132"/>
        <v/>
      </c>
      <c r="AX220" s="324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4" t="str">
        <f t="shared" si="132"/>
        <v/>
      </c>
      <c r="AX221" s="324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4" t="str">
        <f t="shared" si="132"/>
        <v/>
      </c>
      <c r="AX222" s="324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4" t="str">
        <f t="shared" si="132"/>
        <v/>
      </c>
      <c r="AX223" s="324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4" t="str">
        <f t="shared" si="132"/>
        <v/>
      </c>
      <c r="AX224" s="324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4" t="str">
        <f t="shared" si="132"/>
        <v/>
      </c>
      <c r="AX225" s="324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4" t="str">
        <f t="shared" si="132"/>
        <v/>
      </c>
      <c r="AX226" s="324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4" t="str">
        <f t="shared" si="132"/>
        <v/>
      </c>
      <c r="AX227" s="324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4" t="str">
        <f t="shared" si="132"/>
        <v/>
      </c>
      <c r="AX228" s="324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4" t="str">
        <f t="shared" si="132"/>
        <v/>
      </c>
      <c r="AX229" s="324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4" t="str">
        <f t="shared" si="132"/>
        <v/>
      </c>
      <c r="AX230" s="324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4" t="str">
        <f t="shared" si="132"/>
        <v/>
      </c>
      <c r="AX231" s="324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4" t="str">
        <f t="shared" si="132"/>
        <v/>
      </c>
      <c r="AX232" s="324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4" t="str">
        <f t="shared" si="132"/>
        <v/>
      </c>
      <c r="AX233" s="324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4" t="str">
        <f t="shared" si="132"/>
        <v/>
      </c>
      <c r="AX234" s="324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4" t="str">
        <f t="shared" si="132"/>
        <v/>
      </c>
      <c r="AX235" s="324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4" t="str">
        <f t="shared" si="132"/>
        <v/>
      </c>
      <c r="AX236" s="324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4" t="str">
        <f t="shared" si="132"/>
        <v/>
      </c>
      <c r="AX237" s="324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4" t="str">
        <f t="shared" si="132"/>
        <v/>
      </c>
      <c r="AX238" s="324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4" t="str">
        <f t="shared" si="132"/>
        <v/>
      </c>
      <c r="AX239" s="324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4" t="str">
        <f t="shared" si="132"/>
        <v/>
      </c>
      <c r="AX240" s="324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4" t="str">
        <f t="shared" si="132"/>
        <v/>
      </c>
      <c r="AX241" s="324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4" t="str">
        <f t="shared" si="132"/>
        <v/>
      </c>
      <c r="AX242" s="324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4" t="str">
        <f t="shared" si="132"/>
        <v/>
      </c>
      <c r="AX243" s="324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4" t="str">
        <f t="shared" si="132"/>
        <v/>
      </c>
      <c r="AX244" s="324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4" t="str">
        <f t="shared" si="132"/>
        <v/>
      </c>
      <c r="AX245" s="324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4" t="str">
        <f t="shared" si="132"/>
        <v/>
      </c>
      <c r="AX246" s="324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4" t="str">
        <f t="shared" si="132"/>
        <v/>
      </c>
      <c r="AX247" s="324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4" t="str">
        <f t="shared" si="132"/>
        <v/>
      </c>
      <c r="AX248" s="324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4" t="str">
        <f t="shared" si="132"/>
        <v/>
      </c>
      <c r="AX249" s="324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4" t="str">
        <f t="shared" si="132"/>
        <v/>
      </c>
      <c r="AX250" s="324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4" t="str">
        <f t="shared" si="132"/>
        <v/>
      </c>
      <c r="AX251" s="324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4" t="str">
        <f t="shared" si="132"/>
        <v/>
      </c>
      <c r="AX252" s="324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4" t="str">
        <f t="shared" si="132"/>
        <v/>
      </c>
      <c r="AX253" s="324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4" t="str">
        <f t="shared" si="132"/>
        <v/>
      </c>
      <c r="AX254" s="324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4" t="str">
        <f t="shared" si="132"/>
        <v/>
      </c>
      <c r="AX255" s="324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4" t="str">
        <f t="shared" si="132"/>
        <v/>
      </c>
      <c r="AX256" s="324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4" t="str">
        <f t="shared" si="132"/>
        <v/>
      </c>
      <c r="AX257" s="324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4" t="str">
        <f t="shared" si="132"/>
        <v/>
      </c>
      <c r="AX258" s="324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4" t="str">
        <f t="shared" si="132"/>
        <v/>
      </c>
      <c r="AX259" s="324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4" t="str">
        <f t="shared" si="132"/>
        <v/>
      </c>
      <c r="AX260" s="324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4" t="str">
        <f t="shared" si="132"/>
        <v/>
      </c>
      <c r="AX261" s="324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4" t="str">
        <f t="shared" si="132"/>
        <v/>
      </c>
      <c r="AX262" s="324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4" t="str">
        <f t="shared" si="132"/>
        <v/>
      </c>
      <c r="AX263" s="324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4" t="str">
        <f t="shared" si="132"/>
        <v/>
      </c>
      <c r="AX264" s="324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4" t="str">
        <f t="shared" si="132"/>
        <v/>
      </c>
      <c r="AX265" s="324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4" t="str">
        <f t="shared" si="132"/>
        <v/>
      </c>
      <c r="AX266" s="324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4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4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4" t="str">
        <f t="shared" si="165"/>
        <v/>
      </c>
      <c r="AX268" s="324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4" t="str">
        <f t="shared" si="165"/>
        <v/>
      </c>
      <c r="AX269" s="324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4" t="str">
        <f t="shared" si="165"/>
        <v/>
      </c>
      <c r="AX270" s="324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4" t="str">
        <f t="shared" si="165"/>
        <v/>
      </c>
      <c r="AX271" s="324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4" t="str">
        <f t="shared" si="165"/>
        <v/>
      </c>
      <c r="AX272" s="324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4" t="str">
        <f t="shared" si="165"/>
        <v/>
      </c>
      <c r="AX273" s="324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4" t="str">
        <f t="shared" si="165"/>
        <v/>
      </c>
      <c r="AX274" s="324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4" t="str">
        <f t="shared" si="165"/>
        <v/>
      </c>
      <c r="AX275" s="324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4" t="str">
        <f t="shared" si="165"/>
        <v/>
      </c>
      <c r="AX276" s="324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4" t="str">
        <f t="shared" si="165"/>
        <v/>
      </c>
      <c r="AX277" s="324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4" t="str">
        <f t="shared" si="165"/>
        <v/>
      </c>
      <c r="AX278" s="324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4" t="str">
        <f t="shared" si="165"/>
        <v/>
      </c>
      <c r="AX279" s="324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4" t="str">
        <f t="shared" si="165"/>
        <v/>
      </c>
      <c r="AX280" s="324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4" t="str">
        <f t="shared" si="165"/>
        <v/>
      </c>
      <c r="AX281" s="324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4" t="str">
        <f t="shared" si="165"/>
        <v/>
      </c>
      <c r="AX282" s="324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4" t="str">
        <f t="shared" si="165"/>
        <v/>
      </c>
      <c r="AX283" s="324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4" t="str">
        <f t="shared" si="165"/>
        <v/>
      </c>
      <c r="AX284" s="324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4" t="str">
        <f t="shared" si="165"/>
        <v/>
      </c>
      <c r="AX285" s="324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4" t="str">
        <f t="shared" si="165"/>
        <v/>
      </c>
      <c r="AX286" s="324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4" t="str">
        <f t="shared" si="165"/>
        <v/>
      </c>
      <c r="AX287" s="324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4" t="str">
        <f t="shared" si="165"/>
        <v/>
      </c>
      <c r="AX288" s="324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4" t="str">
        <f t="shared" si="165"/>
        <v/>
      </c>
      <c r="AX289" s="324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4" t="str">
        <f t="shared" si="165"/>
        <v/>
      </c>
      <c r="AX290" s="324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4" t="str">
        <f t="shared" si="165"/>
        <v/>
      </c>
      <c r="AX291" s="324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4" t="str">
        <f t="shared" si="165"/>
        <v/>
      </c>
      <c r="AX292" s="324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4" t="str">
        <f t="shared" si="165"/>
        <v/>
      </c>
      <c r="AX293" s="324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4" t="str">
        <f t="shared" si="165"/>
        <v/>
      </c>
      <c r="AX294" s="324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4" t="str">
        <f t="shared" si="165"/>
        <v/>
      </c>
      <c r="AX295" s="324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4" t="str">
        <f t="shared" si="165"/>
        <v/>
      </c>
      <c r="AX296" s="324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4" t="str">
        <f t="shared" si="165"/>
        <v/>
      </c>
      <c r="AX297" s="324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4" t="str">
        <f t="shared" si="165"/>
        <v/>
      </c>
      <c r="AX298" s="324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4" t="str">
        <f t="shared" si="165"/>
        <v/>
      </c>
      <c r="AX299" s="324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4" t="str">
        <f t="shared" si="165"/>
        <v/>
      </c>
      <c r="AX300" s="324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4" t="str">
        <f t="shared" si="165"/>
        <v/>
      </c>
      <c r="AX301" s="324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4" t="str">
        <f t="shared" si="165"/>
        <v/>
      </c>
      <c r="AX302" s="324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4" t="str">
        <f t="shared" si="165"/>
        <v/>
      </c>
      <c r="AX303" s="324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4" t="str">
        <f t="shared" si="165"/>
        <v/>
      </c>
      <c r="AX304" s="324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4" t="str">
        <f t="shared" si="165"/>
        <v/>
      </c>
      <c r="AX305" s="324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4" t="str">
        <f t="shared" si="165"/>
        <v/>
      </c>
      <c r="AX306" s="324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4" t="str">
        <f t="shared" si="165"/>
        <v/>
      </c>
      <c r="AX307" s="324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4" t="str">
        <f t="shared" si="165"/>
        <v/>
      </c>
      <c r="AX308" s="324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4" t="str">
        <f t="shared" si="165"/>
        <v/>
      </c>
      <c r="AX309" s="324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14</v>
      </c>
      <c r="M312" s="149">
        <v>2</v>
      </c>
      <c r="P312" s="150">
        <v>8</v>
      </c>
      <c r="Q312" s="151">
        <v>2</v>
      </c>
      <c r="T312" s="150">
        <v>23</v>
      </c>
      <c r="U312" s="151">
        <v>2</v>
      </c>
      <c r="X312" s="150">
        <v>27</v>
      </c>
      <c r="Y312" s="151">
        <v>2</v>
      </c>
      <c r="Z312" s="146"/>
      <c r="AA312" s="146"/>
      <c r="AD312" s="152">
        <v>230</v>
      </c>
      <c r="AE312" s="151">
        <v>9</v>
      </c>
      <c r="AH312" s="150">
        <v>15</v>
      </c>
      <c r="AI312" s="151">
        <v>2</v>
      </c>
      <c r="AL312" s="150">
        <v>7.8</v>
      </c>
      <c r="AM312" s="151">
        <v>9</v>
      </c>
      <c r="AP312" s="150">
        <v>118</v>
      </c>
      <c r="AQ312" s="151">
        <v>2</v>
      </c>
      <c r="AT312" s="150">
        <v>8</v>
      </c>
      <c r="AU312" s="151">
        <v>2</v>
      </c>
      <c r="AV312" s="187">
        <v>31</v>
      </c>
      <c r="AW312" s="151" t="s">
        <v>116</v>
      </c>
    </row>
    <row r="313" spans="1:50">
      <c r="L313" s="148">
        <v>17</v>
      </c>
      <c r="M313" s="149">
        <v>3</v>
      </c>
      <c r="P313" s="150">
        <v>11</v>
      </c>
      <c r="Q313" s="151">
        <v>3</v>
      </c>
      <c r="T313" s="150">
        <v>30</v>
      </c>
      <c r="U313" s="151">
        <v>3</v>
      </c>
      <c r="X313" s="150">
        <v>32</v>
      </c>
      <c r="Y313" s="151">
        <v>3</v>
      </c>
      <c r="Z313" s="146"/>
      <c r="AA313" s="146"/>
      <c r="AD313" s="152">
        <v>243</v>
      </c>
      <c r="AE313" s="151">
        <v>8</v>
      </c>
      <c r="AH313" s="150">
        <v>21</v>
      </c>
      <c r="AI313" s="151">
        <v>3</v>
      </c>
      <c r="AL313" s="153">
        <v>8.1</v>
      </c>
      <c r="AM313" s="151">
        <v>8</v>
      </c>
      <c r="AP313" s="150">
        <v>132</v>
      </c>
      <c r="AQ313" s="151">
        <v>3</v>
      </c>
      <c r="AT313" s="150">
        <v>10</v>
      </c>
      <c r="AU313" s="151">
        <v>3</v>
      </c>
      <c r="AV313" s="187">
        <v>41</v>
      </c>
      <c r="AW313" s="151" t="s">
        <v>117</v>
      </c>
    </row>
    <row r="314" spans="1:50">
      <c r="L314" s="148">
        <v>20</v>
      </c>
      <c r="M314" s="149">
        <v>4</v>
      </c>
      <c r="P314" s="150">
        <v>13</v>
      </c>
      <c r="Q314" s="151">
        <v>4</v>
      </c>
      <c r="T314" s="150">
        <v>35</v>
      </c>
      <c r="U314" s="151">
        <v>4</v>
      </c>
      <c r="X314" s="150">
        <v>36</v>
      </c>
      <c r="Y314" s="151">
        <v>4</v>
      </c>
      <c r="Z314" s="146"/>
      <c r="AA314" s="146"/>
      <c r="AD314" s="152">
        <v>260</v>
      </c>
      <c r="AE314" s="151">
        <v>7</v>
      </c>
      <c r="AH314" s="150">
        <v>27</v>
      </c>
      <c r="AI314" s="151">
        <v>4</v>
      </c>
      <c r="AL314" s="150">
        <v>8.4</v>
      </c>
      <c r="AM314" s="151">
        <v>7</v>
      </c>
      <c r="AP314" s="150">
        <v>145</v>
      </c>
      <c r="AQ314" s="151">
        <v>4</v>
      </c>
      <c r="AT314" s="150">
        <v>11</v>
      </c>
      <c r="AU314" s="151">
        <v>4</v>
      </c>
      <c r="AV314" s="187">
        <v>52</v>
      </c>
      <c r="AW314" s="151" t="s">
        <v>118</v>
      </c>
    </row>
    <row r="315" spans="1:50" ht="14.25" thickBot="1">
      <c r="L315" s="148">
        <v>23</v>
      </c>
      <c r="M315" s="149">
        <v>5</v>
      </c>
      <c r="P315" s="154">
        <v>15</v>
      </c>
      <c r="Q315" s="155">
        <v>5</v>
      </c>
      <c r="T315" s="154">
        <v>40</v>
      </c>
      <c r="U315" s="155">
        <v>5</v>
      </c>
      <c r="X315" s="154">
        <v>39</v>
      </c>
      <c r="Y315" s="155">
        <v>5</v>
      </c>
      <c r="Z315" s="146"/>
      <c r="AA315" s="146"/>
      <c r="AD315" s="156">
        <v>278</v>
      </c>
      <c r="AE315" s="155">
        <v>6</v>
      </c>
      <c r="AH315" s="154">
        <v>35</v>
      </c>
      <c r="AI315" s="155">
        <v>5</v>
      </c>
      <c r="AL315" s="154">
        <v>8.6999999999999993</v>
      </c>
      <c r="AM315" s="155">
        <v>6</v>
      </c>
      <c r="AP315" s="154">
        <v>157</v>
      </c>
      <c r="AQ315" s="155">
        <v>5</v>
      </c>
      <c r="AT315" s="154">
        <v>12</v>
      </c>
      <c r="AU315" s="155">
        <v>5</v>
      </c>
      <c r="AV315" s="188">
        <v>61</v>
      </c>
      <c r="AW315" s="157" t="s">
        <v>119</v>
      </c>
    </row>
    <row r="316" spans="1:50">
      <c r="L316" s="148">
        <v>25</v>
      </c>
      <c r="M316" s="149">
        <v>6</v>
      </c>
      <c r="P316" s="150">
        <v>18</v>
      </c>
      <c r="Q316" s="151">
        <v>6</v>
      </c>
      <c r="T316" s="150">
        <v>45</v>
      </c>
      <c r="U316" s="151">
        <v>6</v>
      </c>
      <c r="X316" s="150">
        <v>42</v>
      </c>
      <c r="Y316" s="151">
        <v>6</v>
      </c>
      <c r="Z316" s="146"/>
      <c r="AA316" s="146"/>
      <c r="AD316" s="152">
        <v>297</v>
      </c>
      <c r="AE316" s="151">
        <v>5</v>
      </c>
      <c r="AH316" s="150">
        <v>44</v>
      </c>
      <c r="AI316" s="151">
        <v>6</v>
      </c>
      <c r="AL316" s="150">
        <v>9</v>
      </c>
      <c r="AM316" s="151">
        <v>5</v>
      </c>
      <c r="AP316" s="150">
        <v>168</v>
      </c>
      <c r="AQ316" s="151">
        <v>6</v>
      </c>
      <c r="AT316" s="158">
        <v>14</v>
      </c>
      <c r="AU316" s="159">
        <v>6</v>
      </c>
      <c r="AV316" s="160"/>
      <c r="AW316" s="160"/>
    </row>
    <row r="317" spans="1:50">
      <c r="L317" s="148">
        <v>28</v>
      </c>
      <c r="M317" s="149">
        <v>7</v>
      </c>
      <c r="P317" s="150">
        <v>20</v>
      </c>
      <c r="Q317" s="151">
        <v>7</v>
      </c>
      <c r="T317" s="150">
        <v>50</v>
      </c>
      <c r="U317" s="151">
        <v>7</v>
      </c>
      <c r="X317" s="150">
        <v>45</v>
      </c>
      <c r="Y317" s="151">
        <v>7</v>
      </c>
      <c r="Z317" s="146"/>
      <c r="AA317" s="146"/>
      <c r="AD317" s="152">
        <v>319</v>
      </c>
      <c r="AE317" s="151">
        <v>4</v>
      </c>
      <c r="AH317" s="150">
        <v>54</v>
      </c>
      <c r="AI317" s="151">
        <v>7</v>
      </c>
      <c r="AL317" s="153">
        <v>9.4</v>
      </c>
      <c r="AM317" s="151">
        <v>4</v>
      </c>
      <c r="AP317" s="150">
        <v>179</v>
      </c>
      <c r="AQ317" s="151">
        <v>7</v>
      </c>
      <c r="AT317" s="150">
        <v>16</v>
      </c>
      <c r="AU317" s="151">
        <v>7</v>
      </c>
      <c r="AV317" s="160"/>
      <c r="AW317" s="160"/>
    </row>
    <row r="318" spans="1:50">
      <c r="L318" s="148">
        <v>30</v>
      </c>
      <c r="M318" s="149">
        <v>8</v>
      </c>
      <c r="P318" s="150">
        <v>23</v>
      </c>
      <c r="Q318" s="151">
        <v>8</v>
      </c>
      <c r="T318" s="150">
        <v>54</v>
      </c>
      <c r="U318" s="151">
        <v>8</v>
      </c>
      <c r="X318" s="150">
        <v>48</v>
      </c>
      <c r="Y318" s="151">
        <v>8</v>
      </c>
      <c r="Z318" s="146"/>
      <c r="AA318" s="146"/>
      <c r="AD318" s="152">
        <v>343</v>
      </c>
      <c r="AE318" s="151">
        <v>3</v>
      </c>
      <c r="AH318" s="150">
        <v>64</v>
      </c>
      <c r="AI318" s="151">
        <v>8</v>
      </c>
      <c r="AL318" s="150">
        <v>9.9</v>
      </c>
      <c r="AM318" s="151">
        <v>3</v>
      </c>
      <c r="AP318" s="150">
        <v>190</v>
      </c>
      <c r="AQ318" s="151">
        <v>8</v>
      </c>
      <c r="AT318" s="150">
        <v>18</v>
      </c>
      <c r="AU318" s="151">
        <v>8</v>
      </c>
      <c r="AV318" s="160"/>
      <c r="AW318" s="160"/>
    </row>
    <row r="319" spans="1:50">
      <c r="L319" s="148">
        <v>33</v>
      </c>
      <c r="M319" s="149">
        <v>9</v>
      </c>
      <c r="P319" s="150">
        <v>26</v>
      </c>
      <c r="Q319" s="151">
        <v>9</v>
      </c>
      <c r="T319" s="150">
        <v>58</v>
      </c>
      <c r="U319" s="151">
        <v>9</v>
      </c>
      <c r="X319" s="150">
        <v>50</v>
      </c>
      <c r="Y319" s="151">
        <v>9</v>
      </c>
      <c r="Z319" s="146"/>
      <c r="AA319" s="146"/>
      <c r="AD319" s="152">
        <v>375</v>
      </c>
      <c r="AE319" s="151">
        <v>2</v>
      </c>
      <c r="AH319" s="150">
        <v>76</v>
      </c>
      <c r="AI319" s="151">
        <v>9</v>
      </c>
      <c r="AL319" s="150">
        <v>10.4</v>
      </c>
      <c r="AM319" s="151">
        <v>2</v>
      </c>
      <c r="AP319" s="150">
        <v>200</v>
      </c>
      <c r="AQ319" s="151">
        <v>9</v>
      </c>
      <c r="AT319" s="150">
        <v>20</v>
      </c>
      <c r="AU319" s="151">
        <v>9</v>
      </c>
      <c r="AV319" s="160"/>
      <c r="AW319" s="160"/>
    </row>
    <row r="320" spans="1:50" ht="14.25" thickBot="1">
      <c r="L320" s="161">
        <v>36</v>
      </c>
      <c r="M320" s="162">
        <v>10</v>
      </c>
      <c r="P320" s="163">
        <v>29</v>
      </c>
      <c r="Q320" s="164">
        <v>10</v>
      </c>
      <c r="T320" s="163">
        <v>63</v>
      </c>
      <c r="U320" s="164">
        <v>10</v>
      </c>
      <c r="X320" s="163">
        <v>53</v>
      </c>
      <c r="Y320" s="164">
        <v>10</v>
      </c>
      <c r="Z320" s="146"/>
      <c r="AA320" s="146"/>
      <c r="AD320" s="165">
        <v>418</v>
      </c>
      <c r="AE320" s="164">
        <v>1</v>
      </c>
      <c r="AH320" s="163">
        <v>88</v>
      </c>
      <c r="AI320" s="164">
        <v>10</v>
      </c>
      <c r="AL320" s="163">
        <v>11.3</v>
      </c>
      <c r="AM320" s="164">
        <v>1</v>
      </c>
      <c r="AP320" s="163">
        <v>210</v>
      </c>
      <c r="AQ320" s="164">
        <v>10</v>
      </c>
      <c r="AT320" s="163">
        <v>23</v>
      </c>
      <c r="AU320" s="164">
        <v>10</v>
      </c>
      <c r="AV320" s="160"/>
      <c r="AW320" s="160"/>
    </row>
    <row r="323" ht="16.5" customHeight="1"/>
  </sheetData>
  <mergeCells count="393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7"/>
      <c r="C1" s="338"/>
    </row>
    <row r="2" spans="1:76" s="6" customFormat="1" ht="20.100000000000001" customHeight="1" thickTop="1" thickBot="1">
      <c r="A2" s="339" t="s">
        <v>86</v>
      </c>
      <c r="B2" s="348"/>
      <c r="C2" s="349"/>
      <c r="D2" s="341" t="s">
        <v>1</v>
      </c>
      <c r="E2" s="342"/>
      <c r="F2" s="341" t="s">
        <v>2</v>
      </c>
      <c r="G2" s="342"/>
      <c r="H2" s="346"/>
      <c r="I2" s="347"/>
      <c r="J2" s="343" t="s">
        <v>3</v>
      </c>
      <c r="K2" s="344"/>
      <c r="L2" s="344"/>
      <c r="M2" s="345"/>
      <c r="N2" s="343" t="s">
        <v>4</v>
      </c>
      <c r="O2" s="344"/>
      <c r="P2" s="344"/>
      <c r="Q2" s="345"/>
      <c r="R2" s="343" t="s">
        <v>5</v>
      </c>
      <c r="S2" s="344"/>
      <c r="T2" s="344"/>
      <c r="U2" s="345"/>
      <c r="V2" s="343" t="s">
        <v>120</v>
      </c>
      <c r="W2" s="344"/>
      <c r="X2" s="344"/>
      <c r="Y2" s="345"/>
      <c r="Z2" s="343" t="s">
        <v>87</v>
      </c>
      <c r="AA2" s="344"/>
      <c r="AB2" s="344"/>
      <c r="AC2" s="344"/>
      <c r="AD2" s="344"/>
      <c r="AE2" s="345"/>
      <c r="AF2" s="343" t="s">
        <v>88</v>
      </c>
      <c r="AG2" s="344"/>
      <c r="AH2" s="344"/>
      <c r="AI2" s="345"/>
      <c r="AJ2" s="343" t="s">
        <v>89</v>
      </c>
      <c r="AK2" s="344"/>
      <c r="AL2" s="344"/>
      <c r="AM2" s="345"/>
      <c r="AN2" s="343" t="s">
        <v>121</v>
      </c>
      <c r="AO2" s="344"/>
      <c r="AP2" s="344"/>
      <c r="AQ2" s="345"/>
      <c r="AR2" s="343" t="s">
        <v>90</v>
      </c>
      <c r="AS2" s="344"/>
      <c r="AT2" s="344"/>
      <c r="AU2" s="344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39"/>
      <c r="B3" s="114"/>
      <c r="C3" s="120" t="s">
        <v>8</v>
      </c>
      <c r="D3" s="7">
        <f>COUNT(D10:D309)</f>
        <v>0</v>
      </c>
      <c r="E3" s="166" t="s">
        <v>134</v>
      </c>
      <c r="F3" s="7">
        <f>COUNT(F10:F309)</f>
        <v>0</v>
      </c>
      <c r="G3" s="166" t="s">
        <v>134</v>
      </c>
      <c r="H3" s="7">
        <f>COUNT(H10:H309)</f>
        <v>0</v>
      </c>
      <c r="I3" s="166"/>
      <c r="J3" s="7">
        <f>COUNT(J10:J309)</f>
        <v>0</v>
      </c>
      <c r="K3" s="167" t="s">
        <v>169</v>
      </c>
      <c r="L3" s="168" t="s">
        <v>132</v>
      </c>
      <c r="M3" s="30" t="s">
        <v>9</v>
      </c>
      <c r="N3" s="7">
        <f>COUNT(N10:N309)</f>
        <v>0</v>
      </c>
      <c r="O3" s="167" t="s">
        <v>169</v>
      </c>
      <c r="P3" s="168" t="s">
        <v>132</v>
      </c>
      <c r="Q3" s="30" t="s">
        <v>9</v>
      </c>
      <c r="R3" s="7">
        <f>COUNT(R10:R309)</f>
        <v>0</v>
      </c>
      <c r="S3" s="167" t="s">
        <v>169</v>
      </c>
      <c r="T3" s="168" t="s">
        <v>132</v>
      </c>
      <c r="U3" s="30" t="s">
        <v>9</v>
      </c>
      <c r="V3" s="7">
        <f>COUNT(V10:V309)</f>
        <v>0</v>
      </c>
      <c r="W3" s="167" t="s">
        <v>169</v>
      </c>
      <c r="X3" s="168" t="s">
        <v>132</v>
      </c>
      <c r="Y3" s="30" t="s">
        <v>9</v>
      </c>
      <c r="Z3" s="354" t="s">
        <v>91</v>
      </c>
      <c r="AA3" s="355"/>
      <c r="AB3" s="7">
        <f>COUNT(AB10:AB309)</f>
        <v>0</v>
      </c>
      <c r="AC3" s="167" t="s">
        <v>169</v>
      </c>
      <c r="AD3" s="168" t="s">
        <v>132</v>
      </c>
      <c r="AE3" s="30" t="s">
        <v>9</v>
      </c>
      <c r="AF3" s="7">
        <f>COUNT(AF10:AF309)</f>
        <v>0</v>
      </c>
      <c r="AG3" s="167" t="s">
        <v>169</v>
      </c>
      <c r="AH3" s="168" t="s">
        <v>132</v>
      </c>
      <c r="AI3" s="30" t="s">
        <v>9</v>
      </c>
      <c r="AJ3" s="7">
        <f>COUNT(AJ10:AJ309)</f>
        <v>0</v>
      </c>
      <c r="AK3" s="167" t="s">
        <v>169</v>
      </c>
      <c r="AL3" s="168" t="s">
        <v>132</v>
      </c>
      <c r="AM3" s="30" t="s">
        <v>9</v>
      </c>
      <c r="AN3" s="7">
        <f>COUNT(AN10:AN309)</f>
        <v>0</v>
      </c>
      <c r="AO3" s="167" t="s">
        <v>169</v>
      </c>
      <c r="AP3" s="168" t="s">
        <v>132</v>
      </c>
      <c r="AQ3" s="30" t="s">
        <v>9</v>
      </c>
      <c r="AR3" s="7">
        <f>COUNT(AR10:AR309)</f>
        <v>0</v>
      </c>
      <c r="AS3" s="167" t="s">
        <v>169</v>
      </c>
      <c r="AT3" s="168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39"/>
      <c r="B4" s="114"/>
      <c r="C4" s="120" t="s">
        <v>11</v>
      </c>
      <c r="D4" s="11">
        <f>SUM(D10:D309)</f>
        <v>0</v>
      </c>
      <c r="E4" s="169">
        <f>BD72</f>
        <v>158</v>
      </c>
      <c r="F4" s="11">
        <f>SUM(F10:F309)</f>
        <v>0</v>
      </c>
      <c r="G4" s="169">
        <f>BH72</f>
        <v>52.8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56"/>
      <c r="AA4" s="357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39"/>
      <c r="B5" s="114"/>
      <c r="C5" s="120" t="s">
        <v>15</v>
      </c>
      <c r="D5" s="12" t="str">
        <f>IF((D3&gt;0),D4/D3,"")</f>
        <v/>
      </c>
      <c r="E5" s="174" t="s">
        <v>135</v>
      </c>
      <c r="F5" s="12" t="str">
        <f>IF((F3&gt;0),F4/F3,"")</f>
        <v/>
      </c>
      <c r="G5" s="174" t="s">
        <v>135</v>
      </c>
      <c r="H5" s="12" t="str">
        <f>IF((H3&gt;0),H4/H3,"")</f>
        <v/>
      </c>
      <c r="I5" s="174"/>
      <c r="J5" s="12" t="str">
        <f>IF((J3&gt;0),J4/J3,"")</f>
        <v/>
      </c>
      <c r="K5" s="175">
        <f>BB42</f>
        <v>25.61</v>
      </c>
      <c r="L5" s="176">
        <f>BB22</f>
        <v>26.263531499556343</v>
      </c>
      <c r="M5" s="13" t="s">
        <v>16</v>
      </c>
      <c r="N5" s="12" t="str">
        <f>IF((N3&gt;0),N4/N3,"")</f>
        <v/>
      </c>
      <c r="O5" s="175">
        <f>BE42</f>
        <v>22.71</v>
      </c>
      <c r="P5" s="176">
        <f>BE22</f>
        <v>23.790605095541402</v>
      </c>
      <c r="Q5" s="13" t="s">
        <v>16</v>
      </c>
      <c r="R5" s="12" t="str">
        <f>IF((R3&gt;0),R4/R3,"")</f>
        <v/>
      </c>
      <c r="S5" s="175">
        <f>BH42</f>
        <v>49.41</v>
      </c>
      <c r="T5" s="176">
        <f>BH22</f>
        <v>49.854066985645936</v>
      </c>
      <c r="U5" s="13" t="s">
        <v>16</v>
      </c>
      <c r="V5" s="12" t="str">
        <f>IF((V3&gt;0),V4/V3,"")</f>
        <v/>
      </c>
      <c r="W5" s="175">
        <f>BK42</f>
        <v>47.96</v>
      </c>
      <c r="X5" s="176">
        <f>BK22</f>
        <v>48.72828685258964</v>
      </c>
      <c r="Y5" s="13" t="s">
        <v>16</v>
      </c>
      <c r="Z5" s="356"/>
      <c r="AA5" s="357"/>
      <c r="AB5" s="12" t="str">
        <f>IF((AB3&gt;0),AB4/AB3,"")</f>
        <v/>
      </c>
      <c r="AC5" s="175">
        <f>BN42</f>
        <v>340.42</v>
      </c>
      <c r="AD5" s="176">
        <f>BN22</f>
        <v>304.25806451612902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BQ42</f>
        <v>9.01</v>
      </c>
      <c r="AL5" s="176">
        <f>BQ22</f>
        <v>8.8315217391304426</v>
      </c>
      <c r="AM5" s="13" t="s">
        <v>16</v>
      </c>
      <c r="AN5" s="12" t="str">
        <f>IF((AN3&gt;0),AN4/AN3,"")</f>
        <v/>
      </c>
      <c r="AO5" s="175">
        <f>BT42</f>
        <v>169.29</v>
      </c>
      <c r="AP5" s="176">
        <f>BT22</f>
        <v>175.43402225755167</v>
      </c>
      <c r="AQ5" s="13" t="s">
        <v>16</v>
      </c>
      <c r="AR5" s="12" t="str">
        <f>IF((AR3&gt;0),AR4/AR3,"")</f>
        <v/>
      </c>
      <c r="AS5" s="175">
        <f>BW42</f>
        <v>13.15</v>
      </c>
      <c r="AT5" s="176">
        <f>BW22</f>
        <v>14.514237855946398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0"/>
      <c r="B6" s="115"/>
      <c r="C6" s="121" t="s">
        <v>18</v>
      </c>
      <c r="D6" s="15" t="str">
        <f>IF((D3&gt;0),STDEV(D10:D309),"")</f>
        <v/>
      </c>
      <c r="E6" s="177">
        <f>BE72</f>
        <v>157.69999999999999</v>
      </c>
      <c r="F6" s="15" t="str">
        <f>IF((F3&gt;0),STDEV(F10:F309),"")</f>
        <v/>
      </c>
      <c r="G6" s="177">
        <f>BI72</f>
        <v>52.1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BC42</f>
        <v>4.8099999999999996</v>
      </c>
      <c r="L6" s="179">
        <f>BC22</f>
        <v>4.7217831539766992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BF42</f>
        <v>5.99</v>
      </c>
      <c r="P6" s="179">
        <f>BF22</f>
        <v>6.0072891723920172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BI42</f>
        <v>10.69</v>
      </c>
      <c r="T6" s="179">
        <f>BI22</f>
        <v>10.282155547066846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BL42</f>
        <v>6.01</v>
      </c>
      <c r="X6" s="179">
        <f>BL22</f>
        <v>6.3905025282159089</v>
      </c>
      <c r="Y6" s="16" t="e">
        <f>IF(V5-X5&gt;0,"↑",IF(V5-X5&lt;0,"↓","±"))</f>
        <v>#VALUE!</v>
      </c>
      <c r="Z6" s="358"/>
      <c r="AA6" s="359"/>
      <c r="AB6" s="15" t="str">
        <f>IF((AB3&gt;0),STDEV(AB10:AB309),"")</f>
        <v/>
      </c>
      <c r="AC6" s="178">
        <f>BO42</f>
        <v>59.41</v>
      </c>
      <c r="AD6" s="179">
        <f>BO22</f>
        <v>47.824208389495155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BR42</f>
        <v>0.91</v>
      </c>
      <c r="AL6" s="179">
        <f>BR22</f>
        <v>0.77134480297916297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BU42</f>
        <v>23.5</v>
      </c>
      <c r="AP6" s="179">
        <f>BU22</f>
        <v>22.390291159193605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BX42</f>
        <v>4.1399999999999997</v>
      </c>
      <c r="AT6" s="179">
        <f>BX22</f>
        <v>4.356425197284862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0" t="s">
        <v>20</v>
      </c>
      <c r="B7" s="325" t="s">
        <v>21</v>
      </c>
      <c r="C7" s="352" t="s">
        <v>92</v>
      </c>
      <c r="D7" s="325" t="s">
        <v>22</v>
      </c>
      <c r="E7" s="325">
        <v>0</v>
      </c>
      <c r="F7" s="325" t="s">
        <v>22</v>
      </c>
      <c r="G7" s="325" t="s">
        <v>23</v>
      </c>
      <c r="H7" s="325" t="s">
        <v>22</v>
      </c>
      <c r="I7" s="325" t="s">
        <v>23</v>
      </c>
      <c r="J7" s="335" t="s">
        <v>22</v>
      </c>
      <c r="K7" s="325" t="s">
        <v>23</v>
      </c>
      <c r="L7" s="325" t="s">
        <v>24</v>
      </c>
      <c r="M7" s="325" t="s">
        <v>25</v>
      </c>
      <c r="N7" s="335" t="s">
        <v>22</v>
      </c>
      <c r="O7" s="325" t="s">
        <v>23</v>
      </c>
      <c r="P7" s="325" t="s">
        <v>24</v>
      </c>
      <c r="Q7" s="325" t="s">
        <v>25</v>
      </c>
      <c r="R7" s="335" t="s">
        <v>22</v>
      </c>
      <c r="S7" s="325" t="s">
        <v>23</v>
      </c>
      <c r="T7" s="325" t="s">
        <v>24</v>
      </c>
      <c r="U7" s="325" t="s">
        <v>25</v>
      </c>
      <c r="V7" s="335" t="s">
        <v>22</v>
      </c>
      <c r="W7" s="325" t="s">
        <v>23</v>
      </c>
      <c r="X7" s="325" t="s">
        <v>24</v>
      </c>
      <c r="Y7" s="325" t="s">
        <v>25</v>
      </c>
      <c r="Z7" s="360" t="s">
        <v>22</v>
      </c>
      <c r="AA7" s="360"/>
      <c r="AB7" s="122" t="s">
        <v>22</v>
      </c>
      <c r="AC7" s="325" t="s">
        <v>23</v>
      </c>
      <c r="AD7" s="325" t="s">
        <v>24</v>
      </c>
      <c r="AE7" s="325" t="s">
        <v>25</v>
      </c>
      <c r="AF7" s="335" t="s">
        <v>22</v>
      </c>
      <c r="AG7" s="325" t="s">
        <v>23</v>
      </c>
      <c r="AH7" s="325" t="s">
        <v>24</v>
      </c>
      <c r="AI7" s="325" t="s">
        <v>25</v>
      </c>
      <c r="AJ7" s="335" t="s">
        <v>22</v>
      </c>
      <c r="AK7" s="325" t="s">
        <v>23</v>
      </c>
      <c r="AL7" s="325" t="s">
        <v>24</v>
      </c>
      <c r="AM7" s="325" t="s">
        <v>25</v>
      </c>
      <c r="AN7" s="335" t="s">
        <v>22</v>
      </c>
      <c r="AO7" s="325" t="s">
        <v>23</v>
      </c>
      <c r="AP7" s="325" t="s">
        <v>24</v>
      </c>
      <c r="AQ7" s="325" t="s">
        <v>25</v>
      </c>
      <c r="AR7" s="335" t="s">
        <v>22</v>
      </c>
      <c r="AS7" s="325" t="s">
        <v>23</v>
      </c>
      <c r="AT7" s="325" t="s">
        <v>24</v>
      </c>
      <c r="AU7" s="327" t="s">
        <v>25</v>
      </c>
      <c r="AV7" s="329" t="s">
        <v>26</v>
      </c>
      <c r="AW7" s="329" t="s">
        <v>27</v>
      </c>
      <c r="AX7" s="331"/>
    </row>
    <row r="8" spans="1:76" s="6" customFormat="1" ht="12" customHeight="1" thickBot="1">
      <c r="A8" s="351"/>
      <c r="B8" s="326"/>
      <c r="C8" s="353"/>
      <c r="D8" s="326"/>
      <c r="E8" s="326"/>
      <c r="F8" s="326"/>
      <c r="G8" s="326"/>
      <c r="H8" s="326"/>
      <c r="I8" s="326"/>
      <c r="J8" s="336"/>
      <c r="K8" s="326"/>
      <c r="L8" s="326"/>
      <c r="M8" s="326"/>
      <c r="N8" s="336"/>
      <c r="O8" s="326"/>
      <c r="P8" s="326"/>
      <c r="Q8" s="326"/>
      <c r="R8" s="336"/>
      <c r="S8" s="326"/>
      <c r="T8" s="326"/>
      <c r="U8" s="326"/>
      <c r="V8" s="336"/>
      <c r="W8" s="326"/>
      <c r="X8" s="326"/>
      <c r="Y8" s="326"/>
      <c r="Z8" s="91" t="s">
        <v>93</v>
      </c>
      <c r="AA8" s="91" t="s">
        <v>94</v>
      </c>
      <c r="AB8" s="92" t="s">
        <v>94</v>
      </c>
      <c r="AC8" s="326"/>
      <c r="AD8" s="326"/>
      <c r="AE8" s="326"/>
      <c r="AF8" s="336"/>
      <c r="AG8" s="326"/>
      <c r="AH8" s="326"/>
      <c r="AI8" s="326"/>
      <c r="AJ8" s="336"/>
      <c r="AK8" s="326"/>
      <c r="AL8" s="326"/>
      <c r="AM8" s="326"/>
      <c r="AN8" s="336"/>
      <c r="AO8" s="326"/>
      <c r="AP8" s="326"/>
      <c r="AQ8" s="326"/>
      <c r="AR8" s="336"/>
      <c r="AS8" s="326"/>
      <c r="AT8" s="326"/>
      <c r="AU8" s="328"/>
      <c r="AV8" s="330"/>
      <c r="AW8" s="330"/>
      <c r="AX8" s="332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333" t="s">
        <v>104</v>
      </c>
      <c r="AX9" s="334"/>
      <c r="AZ9" s="55" t="s">
        <v>131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4" t="str">
        <f>IF(AND(J10&lt;&gt;0,N10&lt;&gt;0,R10&lt;&gt;0,V10&lt;&gt;0,(OR(AB10&lt;&gt;0,AF10&lt;&gt;0)),AJ10&lt;&gt;0,AN10&lt;&gt;0,AR10&lt;&gt;0),VLOOKUP(AV10,$AV$311:$AW$315,2),"")</f>
        <v/>
      </c>
      <c r="AX10" s="324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4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4"/>
      <c r="AZ11" s="366" t="s">
        <v>29</v>
      </c>
      <c r="BA11" s="368" t="s">
        <v>42</v>
      </c>
      <c r="BB11" s="365"/>
      <c r="BC11" s="369"/>
      <c r="BD11" s="364" t="s">
        <v>43</v>
      </c>
      <c r="BE11" s="365"/>
      <c r="BF11" s="370"/>
      <c r="BG11" s="364" t="s">
        <v>44</v>
      </c>
      <c r="BH11" s="365"/>
      <c r="BI11" s="369"/>
      <c r="BJ11" s="364" t="s">
        <v>45</v>
      </c>
      <c r="BK11" s="365"/>
      <c r="BL11" s="370"/>
      <c r="BM11" s="361" t="s">
        <v>130</v>
      </c>
      <c r="BN11" s="362"/>
      <c r="BO11" s="363"/>
      <c r="BP11" s="364" t="s">
        <v>46</v>
      </c>
      <c r="BQ11" s="365"/>
      <c r="BR11" s="370"/>
      <c r="BS11" s="364" t="s">
        <v>47</v>
      </c>
      <c r="BT11" s="365"/>
      <c r="BU11" s="369"/>
      <c r="BV11" s="364" t="s">
        <v>101</v>
      </c>
      <c r="BW11" s="365"/>
      <c r="BX11" s="37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4" t="str">
        <f t="shared" si="30"/>
        <v/>
      </c>
      <c r="AX12" s="324"/>
      <c r="AZ12" s="367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4" t="str">
        <f t="shared" si="30"/>
        <v/>
      </c>
      <c r="AX13" s="324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4" t="str">
        <f t="shared" si="30"/>
        <v/>
      </c>
      <c r="AX14" s="324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4" t="str">
        <f t="shared" si="30"/>
        <v/>
      </c>
      <c r="AX15" s="324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4" t="str">
        <f t="shared" si="30"/>
        <v/>
      </c>
      <c r="AX16" s="324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4" t="str">
        <f t="shared" si="30"/>
        <v/>
      </c>
      <c r="AX17" s="324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4" t="str">
        <f t="shared" si="30"/>
        <v/>
      </c>
      <c r="AX18" s="324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4" t="str">
        <f t="shared" si="30"/>
        <v/>
      </c>
      <c r="AX19" s="324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4" t="str">
        <f t="shared" si="30"/>
        <v/>
      </c>
      <c r="AX20" s="324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4" t="str">
        <f t="shared" si="30"/>
        <v/>
      </c>
      <c r="AX21" s="324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4" t="str">
        <f t="shared" si="30"/>
        <v/>
      </c>
      <c r="AX22" s="324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4" t="str">
        <f t="shared" si="30"/>
        <v/>
      </c>
      <c r="AX23" s="324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4" t="str">
        <f t="shared" si="30"/>
        <v/>
      </c>
      <c r="AX24" s="324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4" t="str">
        <f t="shared" si="30"/>
        <v/>
      </c>
      <c r="AX25" s="324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4" t="str">
        <f t="shared" si="30"/>
        <v/>
      </c>
      <c r="AX26" s="324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4" t="str">
        <f t="shared" si="30"/>
        <v/>
      </c>
      <c r="AX27" s="32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4" t="str">
        <f t="shared" si="30"/>
        <v/>
      </c>
      <c r="AX28" s="324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4" t="str">
        <f t="shared" si="30"/>
        <v/>
      </c>
      <c r="AX29" s="324"/>
      <c r="AZ29" s="55" t="s">
        <v>167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4" t="str">
        <f t="shared" si="30"/>
        <v/>
      </c>
      <c r="AX30" s="324"/>
      <c r="AZ30" s="31" t="s">
        <v>168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4" t="str">
        <f t="shared" si="30"/>
        <v/>
      </c>
      <c r="AX31" s="324"/>
      <c r="AZ31" s="373" t="s">
        <v>29</v>
      </c>
      <c r="BA31" s="368" t="s">
        <v>42</v>
      </c>
      <c r="BB31" s="365"/>
      <c r="BC31" s="365"/>
      <c r="BD31" s="364" t="s">
        <v>43</v>
      </c>
      <c r="BE31" s="365"/>
      <c r="BF31" s="369"/>
      <c r="BG31" s="364" t="s">
        <v>44</v>
      </c>
      <c r="BH31" s="365"/>
      <c r="BI31" s="365"/>
      <c r="BJ31" s="364" t="s">
        <v>45</v>
      </c>
      <c r="BK31" s="365"/>
      <c r="BL31" s="370"/>
      <c r="BM31" s="361" t="s">
        <v>130</v>
      </c>
      <c r="BN31" s="362"/>
      <c r="BO31" s="363"/>
      <c r="BP31" s="364" t="s">
        <v>46</v>
      </c>
      <c r="BQ31" s="365"/>
      <c r="BR31" s="365"/>
      <c r="BS31" s="369" t="s">
        <v>47</v>
      </c>
      <c r="BT31" s="371"/>
      <c r="BU31" s="372"/>
      <c r="BV31" s="364" t="s">
        <v>101</v>
      </c>
      <c r="BW31" s="365"/>
      <c r="BX31" s="37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4" t="str">
        <f t="shared" si="30"/>
        <v/>
      </c>
      <c r="AX32" s="324"/>
      <c r="AZ32" s="374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4" t="str">
        <f t="shared" si="30"/>
        <v/>
      </c>
      <c r="AX33" s="324"/>
      <c r="AZ33" s="277" t="s">
        <v>122</v>
      </c>
      <c r="BA33" s="257">
        <v>9036</v>
      </c>
      <c r="BB33" s="267">
        <v>24.14</v>
      </c>
      <c r="BC33" s="268">
        <v>6.55</v>
      </c>
      <c r="BD33" s="252">
        <v>8941</v>
      </c>
      <c r="BE33" s="269">
        <v>22.74</v>
      </c>
      <c r="BF33" s="270">
        <v>6.02</v>
      </c>
      <c r="BG33" s="257">
        <v>8983</v>
      </c>
      <c r="BH33" s="267">
        <v>41.01</v>
      </c>
      <c r="BI33" s="268">
        <v>10.53</v>
      </c>
      <c r="BJ33" s="257">
        <v>8918</v>
      </c>
      <c r="BK33" s="267">
        <v>48.27</v>
      </c>
      <c r="BL33" s="268">
        <v>8.1</v>
      </c>
      <c r="BM33" s="257">
        <v>354</v>
      </c>
      <c r="BN33" s="267">
        <v>452.66</v>
      </c>
      <c r="BO33" s="268">
        <v>85.97</v>
      </c>
      <c r="BP33" s="257">
        <v>8795</v>
      </c>
      <c r="BQ33" s="267">
        <v>8.65</v>
      </c>
      <c r="BR33" s="268">
        <v>1.1499999999999999</v>
      </c>
      <c r="BS33" s="257">
        <v>8909</v>
      </c>
      <c r="BT33" s="269">
        <v>179.49</v>
      </c>
      <c r="BU33" s="270">
        <v>29.46</v>
      </c>
      <c r="BV33" s="257">
        <v>8900</v>
      </c>
      <c r="BW33" s="267">
        <v>17</v>
      </c>
      <c r="BX33" s="268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4" t="str">
        <f t="shared" si="30"/>
        <v/>
      </c>
      <c r="AX34" s="324"/>
      <c r="AZ34" s="278" t="s">
        <v>123</v>
      </c>
      <c r="BA34" s="264">
        <v>8440</v>
      </c>
      <c r="BB34" s="271">
        <v>21.15</v>
      </c>
      <c r="BC34" s="272">
        <v>4.4400000000000004</v>
      </c>
      <c r="BD34" s="264">
        <v>8308</v>
      </c>
      <c r="BE34" s="271">
        <v>19.16</v>
      </c>
      <c r="BF34" s="272">
        <v>5.62</v>
      </c>
      <c r="BG34" s="264">
        <v>8398</v>
      </c>
      <c r="BH34" s="271">
        <v>43.72</v>
      </c>
      <c r="BI34" s="272">
        <v>10.45</v>
      </c>
      <c r="BJ34" s="259">
        <v>8326</v>
      </c>
      <c r="BK34" s="273">
        <v>44.02</v>
      </c>
      <c r="BL34" s="274">
        <v>6.65</v>
      </c>
      <c r="BM34" s="259">
        <v>363</v>
      </c>
      <c r="BN34" s="273">
        <v>332.8</v>
      </c>
      <c r="BO34" s="274">
        <v>54.93</v>
      </c>
      <c r="BP34" s="259">
        <v>8220</v>
      </c>
      <c r="BQ34" s="273">
        <v>9.2899999999999991</v>
      </c>
      <c r="BR34" s="274">
        <v>1.35</v>
      </c>
      <c r="BS34" s="259">
        <v>8318</v>
      </c>
      <c r="BT34" s="273">
        <v>159.37</v>
      </c>
      <c r="BU34" s="274">
        <v>24.62</v>
      </c>
      <c r="BV34" s="264">
        <v>8293</v>
      </c>
      <c r="BW34" s="271">
        <v>10.3</v>
      </c>
      <c r="BX34" s="272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4" t="str">
        <f t="shared" si="30"/>
        <v/>
      </c>
      <c r="AX35" s="324"/>
      <c r="AZ35" s="58" t="s">
        <v>77</v>
      </c>
      <c r="BA35" s="252">
        <v>8778</v>
      </c>
      <c r="BB35" s="269">
        <v>29.43</v>
      </c>
      <c r="BC35" s="270">
        <v>7.12</v>
      </c>
      <c r="BD35" s="257">
        <v>8655</v>
      </c>
      <c r="BE35" s="267">
        <v>26.22</v>
      </c>
      <c r="BF35" s="268">
        <v>6.04</v>
      </c>
      <c r="BG35" s="257">
        <v>8691</v>
      </c>
      <c r="BH35" s="267">
        <v>45.87</v>
      </c>
      <c r="BI35" s="268">
        <v>11.05</v>
      </c>
      <c r="BJ35" s="257">
        <v>8617</v>
      </c>
      <c r="BK35" s="267">
        <v>51.96</v>
      </c>
      <c r="BL35" s="268">
        <v>8.23</v>
      </c>
      <c r="BM35" s="257">
        <v>331</v>
      </c>
      <c r="BN35" s="267">
        <v>421.83</v>
      </c>
      <c r="BO35" s="268">
        <v>75.61</v>
      </c>
      <c r="BP35" s="257">
        <v>8468</v>
      </c>
      <c r="BQ35" s="267">
        <v>8.08</v>
      </c>
      <c r="BR35" s="268">
        <v>2.23</v>
      </c>
      <c r="BS35" s="257">
        <v>8617</v>
      </c>
      <c r="BT35" s="267">
        <v>198.25</v>
      </c>
      <c r="BU35" s="268">
        <v>29.16</v>
      </c>
      <c r="BV35" s="257">
        <v>8568</v>
      </c>
      <c r="BW35" s="267">
        <v>20.04</v>
      </c>
      <c r="BX35" s="268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4" t="str">
        <f t="shared" si="30"/>
        <v/>
      </c>
      <c r="AX36" s="324"/>
      <c r="AZ36" s="57" t="s">
        <v>76</v>
      </c>
      <c r="BA36" s="259">
        <v>8286</v>
      </c>
      <c r="BB36" s="273">
        <v>23.09</v>
      </c>
      <c r="BC36" s="274">
        <v>4.62</v>
      </c>
      <c r="BD36" s="264">
        <v>8159</v>
      </c>
      <c r="BE36" s="271">
        <v>21.71</v>
      </c>
      <c r="BF36" s="272">
        <v>5.92</v>
      </c>
      <c r="BG36" s="264">
        <v>8246</v>
      </c>
      <c r="BH36" s="271">
        <v>47.11</v>
      </c>
      <c r="BI36" s="272">
        <v>10.76</v>
      </c>
      <c r="BJ36" s="264">
        <v>8130</v>
      </c>
      <c r="BK36" s="271">
        <v>45.69</v>
      </c>
      <c r="BL36" s="272">
        <v>6.93</v>
      </c>
      <c r="BM36" s="264">
        <v>273</v>
      </c>
      <c r="BN36" s="271">
        <v>314.13</v>
      </c>
      <c r="BO36" s="272">
        <v>48.99</v>
      </c>
      <c r="BP36" s="264">
        <v>7942</v>
      </c>
      <c r="BQ36" s="271">
        <v>9.0399999999999991</v>
      </c>
      <c r="BR36" s="272">
        <v>0.98</v>
      </c>
      <c r="BS36" s="264">
        <v>8141</v>
      </c>
      <c r="BT36" s="271">
        <v>164.88</v>
      </c>
      <c r="BU36" s="272">
        <v>25.73</v>
      </c>
      <c r="BV36" s="264">
        <v>8100</v>
      </c>
      <c r="BW36" s="271">
        <v>11.77</v>
      </c>
      <c r="BX36" s="272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4" t="str">
        <f t="shared" si="30"/>
        <v/>
      </c>
      <c r="AX37" s="324"/>
      <c r="AZ37" s="277" t="s">
        <v>79</v>
      </c>
      <c r="BA37" s="257">
        <v>8842</v>
      </c>
      <c r="BB37" s="267">
        <v>34.01</v>
      </c>
      <c r="BC37" s="268">
        <v>7.41</v>
      </c>
      <c r="BD37" s="257">
        <v>8751</v>
      </c>
      <c r="BE37" s="267">
        <v>28.61</v>
      </c>
      <c r="BF37" s="268">
        <v>6.36</v>
      </c>
      <c r="BG37" s="257">
        <v>8796</v>
      </c>
      <c r="BH37" s="267">
        <v>49.38</v>
      </c>
      <c r="BI37" s="268">
        <v>11.33</v>
      </c>
      <c r="BJ37" s="257">
        <v>8698</v>
      </c>
      <c r="BK37" s="267">
        <v>54.47</v>
      </c>
      <c r="BL37" s="268">
        <v>8.4700000000000006</v>
      </c>
      <c r="BM37" s="257">
        <v>292</v>
      </c>
      <c r="BN37" s="267">
        <v>414.18</v>
      </c>
      <c r="BO37" s="268">
        <v>89.32</v>
      </c>
      <c r="BP37" s="257">
        <v>8615</v>
      </c>
      <c r="BQ37" s="267">
        <v>7.73</v>
      </c>
      <c r="BR37" s="268">
        <v>8.64</v>
      </c>
      <c r="BS37" s="252">
        <v>8722</v>
      </c>
      <c r="BT37" s="269">
        <v>210.13</v>
      </c>
      <c r="BU37" s="270">
        <v>29.03</v>
      </c>
      <c r="BV37" s="257">
        <v>8711</v>
      </c>
      <c r="BW37" s="267">
        <v>22.42</v>
      </c>
      <c r="BX37" s="268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4" t="str">
        <f t="shared" si="30"/>
        <v/>
      </c>
      <c r="AX38" s="324"/>
      <c r="AZ38" s="57" t="s">
        <v>78</v>
      </c>
      <c r="BA38" s="264">
        <v>8466</v>
      </c>
      <c r="BB38" s="271">
        <v>24.4</v>
      </c>
      <c r="BC38" s="272">
        <v>4.83</v>
      </c>
      <c r="BD38" s="264">
        <v>8311</v>
      </c>
      <c r="BE38" s="271">
        <v>22.84</v>
      </c>
      <c r="BF38" s="272">
        <v>6.03</v>
      </c>
      <c r="BG38" s="264">
        <v>8414</v>
      </c>
      <c r="BH38" s="271">
        <v>48.93</v>
      </c>
      <c r="BI38" s="272">
        <v>10.78</v>
      </c>
      <c r="BJ38" s="264">
        <v>8273</v>
      </c>
      <c r="BK38" s="271">
        <v>46.3</v>
      </c>
      <c r="BL38" s="272">
        <v>6.99</v>
      </c>
      <c r="BM38" s="264">
        <v>245</v>
      </c>
      <c r="BN38" s="271">
        <v>311.44</v>
      </c>
      <c r="BO38" s="272">
        <v>49.05</v>
      </c>
      <c r="BP38" s="264">
        <v>8093</v>
      </c>
      <c r="BQ38" s="271">
        <v>8.93</v>
      </c>
      <c r="BR38" s="272">
        <v>1.01</v>
      </c>
      <c r="BS38" s="259">
        <v>8304</v>
      </c>
      <c r="BT38" s="273">
        <v>166.7</v>
      </c>
      <c r="BU38" s="274">
        <v>26.24</v>
      </c>
      <c r="BV38" s="264">
        <v>8283</v>
      </c>
      <c r="BW38" s="271">
        <v>12.62</v>
      </c>
      <c r="BX38" s="272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4" t="str">
        <f t="shared" si="30"/>
        <v/>
      </c>
      <c r="AX39" s="324"/>
      <c r="AZ39" s="277" t="s">
        <v>81</v>
      </c>
      <c r="BA39" s="238">
        <v>6199</v>
      </c>
      <c r="BB39" s="239">
        <v>36.68</v>
      </c>
      <c r="BC39" s="240">
        <v>7.09</v>
      </c>
      <c r="BD39" s="238">
        <v>6164</v>
      </c>
      <c r="BE39" s="239">
        <v>28.04</v>
      </c>
      <c r="BF39" s="240">
        <v>5.83</v>
      </c>
      <c r="BG39" s="241">
        <v>6192</v>
      </c>
      <c r="BH39" s="239">
        <v>48.95</v>
      </c>
      <c r="BI39" s="242">
        <v>11.28</v>
      </c>
      <c r="BJ39" s="238">
        <v>6147</v>
      </c>
      <c r="BK39" s="239">
        <v>56.58</v>
      </c>
      <c r="BL39" s="240">
        <v>6.66</v>
      </c>
      <c r="BM39" s="257">
        <v>521</v>
      </c>
      <c r="BN39" s="267">
        <v>437.56</v>
      </c>
      <c r="BO39" s="268">
        <v>84.34</v>
      </c>
      <c r="BP39" s="238">
        <v>6045</v>
      </c>
      <c r="BQ39" s="239">
        <v>7.55</v>
      </c>
      <c r="BR39" s="240">
        <v>0.69</v>
      </c>
      <c r="BS39" s="241">
        <v>6155</v>
      </c>
      <c r="BT39" s="239">
        <v>217.14</v>
      </c>
      <c r="BU39" s="242">
        <v>25.72</v>
      </c>
      <c r="BV39" s="243">
        <v>6135</v>
      </c>
      <c r="BW39" s="275">
        <v>22.71</v>
      </c>
      <c r="BX39" s="244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4" t="str">
        <f t="shared" si="30"/>
        <v/>
      </c>
      <c r="AX40" s="324"/>
      <c r="AZ40" s="57" t="s">
        <v>80</v>
      </c>
      <c r="BA40" s="245">
        <v>5690</v>
      </c>
      <c r="BB40" s="246">
        <v>24.82</v>
      </c>
      <c r="BC40" s="247">
        <v>4.6500000000000004</v>
      </c>
      <c r="BD40" s="245">
        <v>5660</v>
      </c>
      <c r="BE40" s="246">
        <v>22.13</v>
      </c>
      <c r="BF40" s="247">
        <v>5.69</v>
      </c>
      <c r="BG40" s="248">
        <v>5679</v>
      </c>
      <c r="BH40" s="246">
        <v>48.83</v>
      </c>
      <c r="BI40" s="249">
        <v>10.3</v>
      </c>
      <c r="BJ40" s="245">
        <v>5657</v>
      </c>
      <c r="BK40" s="246">
        <v>48.18</v>
      </c>
      <c r="BL40" s="247">
        <v>5.51</v>
      </c>
      <c r="BM40" s="259">
        <v>451</v>
      </c>
      <c r="BN40" s="273">
        <v>337.21</v>
      </c>
      <c r="BO40" s="274">
        <v>59.98</v>
      </c>
      <c r="BP40" s="245">
        <v>5606</v>
      </c>
      <c r="BQ40" s="246">
        <v>9.02</v>
      </c>
      <c r="BR40" s="247">
        <v>0.79</v>
      </c>
      <c r="BS40" s="248">
        <v>5664</v>
      </c>
      <c r="BT40" s="246">
        <v>169.4</v>
      </c>
      <c r="BU40" s="249">
        <v>22.39</v>
      </c>
      <c r="BV40" s="250">
        <v>5652</v>
      </c>
      <c r="BW40" s="276">
        <v>12.7</v>
      </c>
      <c r="BX40" s="251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4" t="str">
        <f t="shared" si="30"/>
        <v/>
      </c>
      <c r="AX41" s="324"/>
      <c r="AZ41" s="277" t="s">
        <v>83</v>
      </c>
      <c r="BA41" s="252">
        <v>5971</v>
      </c>
      <c r="BB41" s="253">
        <v>38.64</v>
      </c>
      <c r="BC41" s="254">
        <v>7.34</v>
      </c>
      <c r="BD41" s="252">
        <v>5954</v>
      </c>
      <c r="BE41" s="253">
        <v>29.63</v>
      </c>
      <c r="BF41" s="254">
        <v>6.02</v>
      </c>
      <c r="BG41" s="255">
        <v>5957</v>
      </c>
      <c r="BH41" s="253">
        <v>51.31</v>
      </c>
      <c r="BI41" s="256">
        <v>11.42</v>
      </c>
      <c r="BJ41" s="252">
        <v>5923</v>
      </c>
      <c r="BK41" s="253">
        <v>57.98</v>
      </c>
      <c r="BL41" s="254">
        <v>7.11</v>
      </c>
      <c r="BM41" s="257">
        <v>513</v>
      </c>
      <c r="BN41" s="267">
        <v>425.01</v>
      </c>
      <c r="BO41" s="268">
        <v>89.3</v>
      </c>
      <c r="BP41" s="252">
        <v>5690</v>
      </c>
      <c r="BQ41" s="253">
        <v>7.35</v>
      </c>
      <c r="BR41" s="254">
        <v>0.73</v>
      </c>
      <c r="BS41" s="255">
        <v>5824</v>
      </c>
      <c r="BT41" s="253">
        <v>223.51</v>
      </c>
      <c r="BU41" s="256">
        <v>26.25</v>
      </c>
      <c r="BV41" s="257">
        <v>5756</v>
      </c>
      <c r="BW41" s="267">
        <v>24.56</v>
      </c>
      <c r="BX41" s="258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4" t="str">
        <f t="shared" si="30"/>
        <v/>
      </c>
      <c r="AX42" s="324"/>
      <c r="AZ42" s="57" t="s">
        <v>82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4">
        <v>408</v>
      </c>
      <c r="BN42" s="271">
        <v>340.42</v>
      </c>
      <c r="BO42" s="272">
        <v>59.41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1">
        <v>13.15</v>
      </c>
      <c r="BX42" s="265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4" t="str">
        <f t="shared" si="30"/>
        <v/>
      </c>
      <c r="AX43" s="324"/>
      <c r="AZ43" s="277" t="s">
        <v>85</v>
      </c>
      <c r="BA43" s="238">
        <v>5808</v>
      </c>
      <c r="BB43" s="239">
        <v>39.909999999999997</v>
      </c>
      <c r="BC43" s="240">
        <v>7.5</v>
      </c>
      <c r="BD43" s="238">
        <v>5786</v>
      </c>
      <c r="BE43" s="239">
        <v>30.38</v>
      </c>
      <c r="BF43" s="240">
        <v>6.01</v>
      </c>
      <c r="BG43" s="241">
        <v>5792</v>
      </c>
      <c r="BH43" s="239">
        <v>52.27</v>
      </c>
      <c r="BI43" s="242">
        <v>11.54</v>
      </c>
      <c r="BJ43" s="238">
        <v>5774</v>
      </c>
      <c r="BK43" s="239">
        <v>58.49</v>
      </c>
      <c r="BL43" s="240">
        <v>7.31</v>
      </c>
      <c r="BM43" s="257">
        <v>476</v>
      </c>
      <c r="BN43" s="267">
        <v>420.29</v>
      </c>
      <c r="BO43" s="268">
        <v>84.21</v>
      </c>
      <c r="BP43" s="238">
        <v>5711</v>
      </c>
      <c r="BQ43" s="239">
        <v>7.28</v>
      </c>
      <c r="BR43" s="240">
        <v>0.72</v>
      </c>
      <c r="BS43" s="241">
        <v>5775</v>
      </c>
      <c r="BT43" s="239">
        <v>225.05</v>
      </c>
      <c r="BU43" s="242">
        <v>26.24</v>
      </c>
      <c r="BV43" s="243">
        <v>5756</v>
      </c>
      <c r="BW43" s="275">
        <v>25.43</v>
      </c>
      <c r="BX43" s="244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4" t="str">
        <f t="shared" si="30"/>
        <v/>
      </c>
      <c r="AX44" s="324"/>
      <c r="AZ44" s="57" t="s">
        <v>84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4">
        <v>442</v>
      </c>
      <c r="BN44" s="271">
        <v>334.48</v>
      </c>
      <c r="BO44" s="272">
        <v>64.319999999999993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1">
        <v>13.5</v>
      </c>
      <c r="BX44" s="265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4" t="str">
        <f t="shared" si="30"/>
        <v/>
      </c>
      <c r="AX45" s="324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4" t="str">
        <f t="shared" si="30"/>
        <v/>
      </c>
      <c r="AX46" s="324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4" t="str">
        <f t="shared" si="30"/>
        <v/>
      </c>
      <c r="AX47" s="324"/>
      <c r="AZ47" s="279" t="s">
        <v>136</v>
      </c>
      <c r="BA47"/>
      <c r="BB47"/>
      <c r="BC47"/>
      <c r="BD47"/>
      <c r="BE47"/>
      <c r="BF47"/>
      <c r="BG47"/>
      <c r="BH47"/>
      <c r="BI47"/>
      <c r="BJ47"/>
      <c r="BK47"/>
    </row>
    <row r="48" spans="1:76" ht="13.5" customHeight="1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4" t="str">
        <f t="shared" si="30"/>
        <v/>
      </c>
      <c r="AX48" s="324"/>
      <c r="AZ48" s="309" t="s">
        <v>137</v>
      </c>
      <c r="BA48" s="310"/>
      <c r="BB48" s="310"/>
      <c r="BC48" s="311"/>
      <c r="BD48" s="315" t="s">
        <v>138</v>
      </c>
      <c r="BE48" s="316"/>
      <c r="BF48" s="316"/>
      <c r="BG48" s="317"/>
      <c r="BH48" s="316" t="s">
        <v>139</v>
      </c>
      <c r="BI48" s="316"/>
      <c r="BJ48" s="316"/>
      <c r="BK48" s="317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4" t="str">
        <f t="shared" si="30"/>
        <v/>
      </c>
      <c r="AX49" s="324"/>
      <c r="AZ49" s="312"/>
      <c r="BA49" s="313"/>
      <c r="BB49" s="313"/>
      <c r="BC49" s="314"/>
      <c r="BD49" s="280" t="s">
        <v>140</v>
      </c>
      <c r="BE49" s="281" t="s">
        <v>141</v>
      </c>
      <c r="BF49" s="282" t="s">
        <v>142</v>
      </c>
      <c r="BG49" s="283" t="s">
        <v>143</v>
      </c>
      <c r="BH49" s="284" t="s">
        <v>140</v>
      </c>
      <c r="BI49" s="281" t="s">
        <v>141</v>
      </c>
      <c r="BJ49" s="281" t="s">
        <v>142</v>
      </c>
      <c r="BK49" s="283" t="s">
        <v>143</v>
      </c>
    </row>
    <row r="50" spans="1:63" ht="13.5" customHeight="1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4" t="str">
        <f t="shared" si="30"/>
        <v/>
      </c>
      <c r="AX50" s="324"/>
      <c r="AZ50" s="318" t="s">
        <v>144</v>
      </c>
      <c r="BA50" s="321" t="s">
        <v>145</v>
      </c>
      <c r="BB50" s="285" t="s">
        <v>146</v>
      </c>
      <c r="BC50" s="286" t="s">
        <v>147</v>
      </c>
      <c r="BD50" s="287">
        <v>117.6</v>
      </c>
      <c r="BE50" s="288">
        <v>117</v>
      </c>
      <c r="BF50" s="289">
        <f>BD50-BE50</f>
        <v>0.59999999999999432</v>
      </c>
      <c r="BG50" s="290">
        <v>4</v>
      </c>
      <c r="BH50" s="287">
        <v>22.1</v>
      </c>
      <c r="BI50" s="288">
        <v>21.8</v>
      </c>
      <c r="BJ50" s="288">
        <f>BH50-BI50</f>
        <v>0.30000000000000071</v>
      </c>
      <c r="BK50" s="291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4" t="str">
        <f t="shared" si="30"/>
        <v/>
      </c>
      <c r="AX51" s="324"/>
      <c r="AZ51" s="319"/>
      <c r="BA51" s="322"/>
      <c r="BB51" s="292" t="s">
        <v>148</v>
      </c>
      <c r="BC51" s="293" t="s">
        <v>149</v>
      </c>
      <c r="BD51" s="294">
        <v>123.6</v>
      </c>
      <c r="BE51" s="295">
        <v>122.9</v>
      </c>
      <c r="BF51" s="296">
        <f>BD51-BE51</f>
        <v>0.69999999999998863</v>
      </c>
      <c r="BG51" s="297">
        <v>3</v>
      </c>
      <c r="BH51" s="294">
        <v>25.4</v>
      </c>
      <c r="BI51" s="295">
        <v>24.6</v>
      </c>
      <c r="BJ51" s="295">
        <f t="shared" ref="BJ51:BJ73" si="33">BH51-BI51</f>
        <v>0.79999999999999716</v>
      </c>
      <c r="BK51" s="298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4" t="str">
        <f t="shared" si="30"/>
        <v/>
      </c>
      <c r="AX52" s="324"/>
      <c r="AZ52" s="319"/>
      <c r="BA52" s="322"/>
      <c r="BB52" s="292" t="s">
        <v>150</v>
      </c>
      <c r="BC52" s="293" t="s">
        <v>151</v>
      </c>
      <c r="BD52" s="294">
        <v>128.69999999999999</v>
      </c>
      <c r="BE52" s="295">
        <v>128.5</v>
      </c>
      <c r="BF52" s="296">
        <f t="shared" ref="BF52:BF54" si="34">BD52-BE52</f>
        <v>0.19999999999998863</v>
      </c>
      <c r="BG52" s="297">
        <v>9</v>
      </c>
      <c r="BH52" s="294">
        <v>28.4</v>
      </c>
      <c r="BI52" s="295">
        <v>28</v>
      </c>
      <c r="BJ52" s="295">
        <f t="shared" si="33"/>
        <v>0.39999999999999858</v>
      </c>
      <c r="BK52" s="298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4" t="str">
        <f t="shared" si="30"/>
        <v/>
      </c>
      <c r="AX53" s="324"/>
      <c r="AZ53" s="319"/>
      <c r="BA53" s="322"/>
      <c r="BB53" s="292" t="s">
        <v>152</v>
      </c>
      <c r="BC53" s="293" t="s">
        <v>153</v>
      </c>
      <c r="BD53" s="294">
        <v>134.5</v>
      </c>
      <c r="BE53" s="295">
        <v>133.9</v>
      </c>
      <c r="BF53" s="296">
        <f t="shared" si="34"/>
        <v>0.59999999999999432</v>
      </c>
      <c r="BG53" s="297">
        <v>6</v>
      </c>
      <c r="BH53" s="294">
        <v>33</v>
      </c>
      <c r="BI53" s="295">
        <v>31.5</v>
      </c>
      <c r="BJ53" s="295">
        <f t="shared" si="33"/>
        <v>1.5</v>
      </c>
      <c r="BK53" s="298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4" t="str">
        <f t="shared" si="30"/>
        <v/>
      </c>
      <c r="AX54" s="324"/>
      <c r="AZ54" s="319"/>
      <c r="BA54" s="322"/>
      <c r="BB54" s="292" t="s">
        <v>154</v>
      </c>
      <c r="BC54" s="293" t="s">
        <v>155</v>
      </c>
      <c r="BD54" s="294">
        <v>140.5</v>
      </c>
      <c r="BE54" s="295">
        <v>139.69999999999999</v>
      </c>
      <c r="BF54" s="296">
        <f t="shared" si="34"/>
        <v>0.80000000000001137</v>
      </c>
      <c r="BG54" s="297">
        <v>4</v>
      </c>
      <c r="BH54" s="294">
        <v>37.5</v>
      </c>
      <c r="BI54" s="295">
        <v>35.700000000000003</v>
      </c>
      <c r="BJ54" s="295">
        <f t="shared" si="33"/>
        <v>1.7999999999999972</v>
      </c>
      <c r="BK54" s="298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4" t="str">
        <f t="shared" si="30"/>
        <v/>
      </c>
      <c r="AX55" s="324"/>
      <c r="AZ55" s="319"/>
      <c r="BA55" s="323"/>
      <c r="BB55" s="299" t="s">
        <v>156</v>
      </c>
      <c r="BC55" s="300" t="s">
        <v>157</v>
      </c>
      <c r="BD55" s="301">
        <v>147.5</v>
      </c>
      <c r="BE55" s="302">
        <v>146.1</v>
      </c>
      <c r="BF55" s="303">
        <f>BD55-BE55</f>
        <v>1.4000000000000057</v>
      </c>
      <c r="BG55" s="304">
        <v>2</v>
      </c>
      <c r="BH55" s="301">
        <v>42.8</v>
      </c>
      <c r="BI55" s="302">
        <v>40</v>
      </c>
      <c r="BJ55" s="302">
        <f t="shared" si="33"/>
        <v>2.7999999999999972</v>
      </c>
      <c r="BK55" s="305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4" t="str">
        <f t="shared" si="30"/>
        <v/>
      </c>
      <c r="AX56" s="324"/>
      <c r="AZ56" s="319"/>
      <c r="BA56" s="321" t="s">
        <v>158</v>
      </c>
      <c r="BB56" s="285" t="s">
        <v>146</v>
      </c>
      <c r="BC56" s="286" t="s">
        <v>159</v>
      </c>
      <c r="BD56" s="287">
        <v>154.69999999999999</v>
      </c>
      <c r="BE56" s="288">
        <v>154</v>
      </c>
      <c r="BF56" s="288">
        <f t="shared" ref="BF56:BF73" si="35">BD56-BE56</f>
        <v>0.69999999999998863</v>
      </c>
      <c r="BG56" s="290">
        <v>6</v>
      </c>
      <c r="BH56" s="287">
        <v>46.8</v>
      </c>
      <c r="BI56" s="288">
        <v>45.7</v>
      </c>
      <c r="BJ56" s="288">
        <f t="shared" si="33"/>
        <v>1.0999999999999943</v>
      </c>
      <c r="BK56" s="291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4" t="str">
        <f t="shared" si="30"/>
        <v/>
      </c>
      <c r="AX57" s="324"/>
      <c r="AZ57" s="319"/>
      <c r="BA57" s="322"/>
      <c r="BB57" s="292" t="s">
        <v>148</v>
      </c>
      <c r="BC57" s="293" t="s">
        <v>160</v>
      </c>
      <c r="BD57" s="294">
        <v>161.6</v>
      </c>
      <c r="BE57" s="295">
        <v>160.9</v>
      </c>
      <c r="BF57" s="295">
        <f t="shared" si="35"/>
        <v>0.69999999999998863</v>
      </c>
      <c r="BG57" s="297">
        <v>6</v>
      </c>
      <c r="BH57" s="294">
        <v>52.3</v>
      </c>
      <c r="BI57" s="295">
        <v>50.6</v>
      </c>
      <c r="BJ57" s="295">
        <f t="shared" si="33"/>
        <v>1.6999999999999957</v>
      </c>
      <c r="BK57" s="298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4" t="str">
        <f t="shared" si="30"/>
        <v/>
      </c>
      <c r="AX58" s="324"/>
      <c r="AZ58" s="319"/>
      <c r="BA58" s="323"/>
      <c r="BB58" s="299" t="s">
        <v>150</v>
      </c>
      <c r="BC58" s="300" t="s">
        <v>161</v>
      </c>
      <c r="BD58" s="301">
        <v>166.2</v>
      </c>
      <c r="BE58" s="302">
        <v>165.8</v>
      </c>
      <c r="BF58" s="306">
        <f t="shared" si="35"/>
        <v>0.39999999999997726</v>
      </c>
      <c r="BG58" s="304">
        <v>8</v>
      </c>
      <c r="BH58" s="301">
        <v>56.6</v>
      </c>
      <c r="BI58" s="302">
        <v>55</v>
      </c>
      <c r="BJ58" s="302">
        <f t="shared" si="33"/>
        <v>1.6000000000000014</v>
      </c>
      <c r="BK58" s="305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4" t="str">
        <f t="shared" si="30"/>
        <v/>
      </c>
      <c r="AX59" s="324"/>
      <c r="AZ59" s="319"/>
      <c r="BA59" s="321" t="s">
        <v>162</v>
      </c>
      <c r="BB59" s="285" t="s">
        <v>146</v>
      </c>
      <c r="BC59" s="286" t="s">
        <v>163</v>
      </c>
      <c r="BD59" s="287">
        <v>169.4</v>
      </c>
      <c r="BE59" s="288">
        <v>168.6</v>
      </c>
      <c r="BF59" s="288">
        <f t="shared" si="35"/>
        <v>0.80000000000001137</v>
      </c>
      <c r="BG59" s="290">
        <v>5</v>
      </c>
      <c r="BH59" s="287">
        <v>59.6</v>
      </c>
      <c r="BI59" s="288">
        <v>59.1</v>
      </c>
      <c r="BJ59" s="288">
        <f t="shared" si="33"/>
        <v>0.5</v>
      </c>
      <c r="BK59" s="291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4" t="str">
        <f t="shared" si="30"/>
        <v/>
      </c>
      <c r="AX60" s="324"/>
      <c r="AZ60" s="319"/>
      <c r="BA60" s="322"/>
      <c r="BB60" s="292" t="s">
        <v>148</v>
      </c>
      <c r="BC60" s="293" t="s">
        <v>164</v>
      </c>
      <c r="BD60" s="294">
        <v>170.5</v>
      </c>
      <c r="BE60" s="295">
        <v>169.9</v>
      </c>
      <c r="BF60" s="295">
        <f t="shared" si="35"/>
        <v>0.59999999999999432</v>
      </c>
      <c r="BG60" s="297">
        <v>5</v>
      </c>
      <c r="BH60" s="294">
        <v>60.6</v>
      </c>
      <c r="BI60" s="295">
        <v>60.7</v>
      </c>
      <c r="BJ60" s="295">
        <f t="shared" si="33"/>
        <v>-0.10000000000000142</v>
      </c>
      <c r="BK60" s="298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4" t="str">
        <f t="shared" si="30"/>
        <v/>
      </c>
      <c r="AX61" s="324"/>
      <c r="AZ61" s="320"/>
      <c r="BA61" s="323"/>
      <c r="BB61" s="299" t="s">
        <v>150</v>
      </c>
      <c r="BC61" s="300" t="s">
        <v>165</v>
      </c>
      <c r="BD61" s="301">
        <v>170.8</v>
      </c>
      <c r="BE61" s="302">
        <v>170.7</v>
      </c>
      <c r="BF61" s="306">
        <f t="shared" si="35"/>
        <v>0.10000000000002274</v>
      </c>
      <c r="BG61" s="304">
        <v>21</v>
      </c>
      <c r="BH61" s="301">
        <v>63.4</v>
      </c>
      <c r="BI61" s="302">
        <v>62.5</v>
      </c>
      <c r="BJ61" s="302">
        <f t="shared" si="33"/>
        <v>0.89999999999999858</v>
      </c>
      <c r="BK61" s="305">
        <v>16</v>
      </c>
    </row>
    <row r="62" spans="1:63" ht="13.5" customHeight="1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4" t="str">
        <f t="shared" si="30"/>
        <v/>
      </c>
      <c r="AX62" s="324"/>
      <c r="AZ62" s="318" t="s">
        <v>166</v>
      </c>
      <c r="BA62" s="321" t="s">
        <v>145</v>
      </c>
      <c r="BB62" s="285" t="s">
        <v>146</v>
      </c>
      <c r="BC62" s="286" t="s">
        <v>147</v>
      </c>
      <c r="BD62" s="287">
        <v>116.3</v>
      </c>
      <c r="BE62" s="288">
        <v>116</v>
      </c>
      <c r="BF62" s="288">
        <f t="shared" si="35"/>
        <v>0.29999999999999716</v>
      </c>
      <c r="BG62" s="290">
        <v>7</v>
      </c>
      <c r="BH62" s="287">
        <v>21.4</v>
      </c>
      <c r="BI62" s="288">
        <v>21.3</v>
      </c>
      <c r="BJ62" s="288">
        <f t="shared" si="33"/>
        <v>9.9999999999997868E-2</v>
      </c>
      <c r="BK62" s="291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4" t="str">
        <f t="shared" si="30"/>
        <v/>
      </c>
      <c r="AX63" s="324"/>
      <c r="AZ63" s="319"/>
      <c r="BA63" s="322"/>
      <c r="BB63" s="292" t="s">
        <v>148</v>
      </c>
      <c r="BC63" s="293" t="s">
        <v>149</v>
      </c>
      <c r="BD63" s="294">
        <v>122.5</v>
      </c>
      <c r="BE63" s="295">
        <v>122</v>
      </c>
      <c r="BF63" s="295">
        <f t="shared" si="35"/>
        <v>0.5</v>
      </c>
      <c r="BG63" s="297">
        <v>6</v>
      </c>
      <c r="BH63" s="294">
        <v>24.5</v>
      </c>
      <c r="BI63" s="295">
        <v>24</v>
      </c>
      <c r="BJ63" s="295">
        <f t="shared" si="33"/>
        <v>0.5</v>
      </c>
      <c r="BK63" s="298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4" t="str">
        <f t="shared" si="30"/>
        <v/>
      </c>
      <c r="AX64" s="324"/>
      <c r="AZ64" s="319"/>
      <c r="BA64" s="322"/>
      <c r="BB64" s="292" t="s">
        <v>150</v>
      </c>
      <c r="BC64" s="293" t="s">
        <v>151</v>
      </c>
      <c r="BD64" s="294">
        <v>128.5</v>
      </c>
      <c r="BE64" s="295">
        <v>128.1</v>
      </c>
      <c r="BF64" s="295">
        <f t="shared" si="35"/>
        <v>0.40000000000000568</v>
      </c>
      <c r="BG64" s="297">
        <v>9</v>
      </c>
      <c r="BH64" s="294">
        <v>28.3</v>
      </c>
      <c r="BI64" s="295">
        <v>27.3</v>
      </c>
      <c r="BJ64" s="295">
        <f t="shared" si="33"/>
        <v>1</v>
      </c>
      <c r="BK64" s="298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4" t="str">
        <f t="shared" si="30"/>
        <v/>
      </c>
      <c r="AX65" s="324"/>
      <c r="AZ65" s="319"/>
      <c r="BA65" s="322"/>
      <c r="BB65" s="292" t="s">
        <v>152</v>
      </c>
      <c r="BC65" s="293" t="s">
        <v>153</v>
      </c>
      <c r="BD65" s="294">
        <v>135.1</v>
      </c>
      <c r="BE65" s="295">
        <v>134.5</v>
      </c>
      <c r="BF65" s="295">
        <f t="shared" si="35"/>
        <v>0.59999999999999432</v>
      </c>
      <c r="BG65" s="297">
        <v>5</v>
      </c>
      <c r="BH65" s="294">
        <v>31.7</v>
      </c>
      <c r="BI65" s="295">
        <v>31.1</v>
      </c>
      <c r="BJ65" s="295">
        <f t="shared" si="33"/>
        <v>0.59999999999999787</v>
      </c>
      <c r="BK65" s="298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4" t="str">
        <f t="shared" si="30"/>
        <v/>
      </c>
      <c r="AX66" s="324"/>
      <c r="AZ66" s="319"/>
      <c r="BA66" s="322"/>
      <c r="BB66" s="292" t="s">
        <v>154</v>
      </c>
      <c r="BC66" s="293" t="s">
        <v>155</v>
      </c>
      <c r="BD66" s="294">
        <v>141.80000000000001</v>
      </c>
      <c r="BE66" s="295">
        <v>141.4</v>
      </c>
      <c r="BF66" s="307">
        <f t="shared" si="35"/>
        <v>0.40000000000000568</v>
      </c>
      <c r="BG66" s="297">
        <v>9</v>
      </c>
      <c r="BH66" s="294">
        <v>37</v>
      </c>
      <c r="BI66" s="295">
        <v>35.5</v>
      </c>
      <c r="BJ66" s="295">
        <f t="shared" si="33"/>
        <v>1.5</v>
      </c>
      <c r="BK66" s="298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4" t="str">
        <f t="shared" si="30"/>
        <v/>
      </c>
      <c r="AX67" s="324"/>
      <c r="AZ67" s="319"/>
      <c r="BA67" s="323"/>
      <c r="BB67" s="299" t="s">
        <v>156</v>
      </c>
      <c r="BC67" s="300" t="s">
        <v>157</v>
      </c>
      <c r="BD67" s="301">
        <v>148.5</v>
      </c>
      <c r="BE67" s="302">
        <v>147.9</v>
      </c>
      <c r="BF67" s="306">
        <f t="shared" si="35"/>
        <v>0.59999999999999432</v>
      </c>
      <c r="BG67" s="304">
        <v>6</v>
      </c>
      <c r="BH67" s="301">
        <v>41.6</v>
      </c>
      <c r="BI67" s="302">
        <v>40.5</v>
      </c>
      <c r="BJ67" s="302">
        <f t="shared" si="33"/>
        <v>1.1000000000000014</v>
      </c>
      <c r="BK67" s="305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4" t="str">
        <f t="shared" si="30"/>
        <v/>
      </c>
      <c r="AX68" s="324"/>
      <c r="AZ68" s="319"/>
      <c r="BA68" s="321" t="s">
        <v>158</v>
      </c>
      <c r="BB68" s="285" t="s">
        <v>146</v>
      </c>
      <c r="BC68" s="286" t="s">
        <v>159</v>
      </c>
      <c r="BD68" s="287">
        <v>152.69999999999999</v>
      </c>
      <c r="BE68" s="288">
        <v>152.19999999999999</v>
      </c>
      <c r="BF68" s="288">
        <f t="shared" si="35"/>
        <v>0.5</v>
      </c>
      <c r="BG68" s="290">
        <v>6</v>
      </c>
      <c r="BH68" s="287">
        <v>45.6</v>
      </c>
      <c r="BI68" s="288">
        <v>44.5</v>
      </c>
      <c r="BJ68" s="288">
        <f t="shared" si="33"/>
        <v>1.1000000000000014</v>
      </c>
      <c r="BK68" s="291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4" t="str">
        <f t="shared" si="30"/>
        <v/>
      </c>
      <c r="AX69" s="324"/>
      <c r="AZ69" s="319"/>
      <c r="BA69" s="322"/>
      <c r="BB69" s="292" t="s">
        <v>148</v>
      </c>
      <c r="BC69" s="293" t="s">
        <v>160</v>
      </c>
      <c r="BD69" s="294">
        <v>155.1</v>
      </c>
      <c r="BE69" s="295">
        <v>154.9</v>
      </c>
      <c r="BF69" s="307">
        <f t="shared" si="35"/>
        <v>0.19999999999998863</v>
      </c>
      <c r="BG69" s="297">
        <v>15</v>
      </c>
      <c r="BH69" s="294">
        <v>48.4</v>
      </c>
      <c r="BI69" s="295">
        <v>47.7</v>
      </c>
      <c r="BJ69" s="295">
        <f t="shared" si="33"/>
        <v>0.69999999999999574</v>
      </c>
      <c r="BK69" s="298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4" t="str">
        <f t="shared" si="30"/>
        <v/>
      </c>
      <c r="AX70" s="324"/>
      <c r="AZ70" s="319"/>
      <c r="BA70" s="323"/>
      <c r="BB70" s="299" t="s">
        <v>150</v>
      </c>
      <c r="BC70" s="300" t="s">
        <v>161</v>
      </c>
      <c r="BD70" s="301">
        <v>156.80000000000001</v>
      </c>
      <c r="BE70" s="302">
        <v>156.5</v>
      </c>
      <c r="BF70" s="306">
        <f t="shared" si="35"/>
        <v>0.30000000000001137</v>
      </c>
      <c r="BG70" s="304">
        <v>10</v>
      </c>
      <c r="BH70" s="301">
        <v>50.3</v>
      </c>
      <c r="BI70" s="302">
        <v>49.9</v>
      </c>
      <c r="BJ70" s="302">
        <f t="shared" si="33"/>
        <v>0.39999999999999858</v>
      </c>
      <c r="BK70" s="305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4" t="str">
        <f t="shared" si="30"/>
        <v/>
      </c>
      <c r="AX71" s="324"/>
      <c r="AZ71" s="319"/>
      <c r="BA71" s="321" t="s">
        <v>162</v>
      </c>
      <c r="BB71" s="285" t="s">
        <v>146</v>
      </c>
      <c r="BC71" s="286" t="s">
        <v>163</v>
      </c>
      <c r="BD71" s="287">
        <v>156.69999999999999</v>
      </c>
      <c r="BE71" s="288">
        <v>157.19999999999999</v>
      </c>
      <c r="BF71" s="288">
        <f t="shared" si="35"/>
        <v>-0.5</v>
      </c>
      <c r="BG71" s="290">
        <v>32</v>
      </c>
      <c r="BH71" s="287">
        <v>51.6</v>
      </c>
      <c r="BI71" s="288">
        <v>51.2</v>
      </c>
      <c r="BJ71" s="288">
        <f t="shared" si="33"/>
        <v>0.39999999999999858</v>
      </c>
      <c r="BK71" s="291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4" t="str">
        <f t="shared" si="30"/>
        <v/>
      </c>
      <c r="AX72" s="324"/>
      <c r="AZ72" s="319"/>
      <c r="BA72" s="322"/>
      <c r="BB72" s="292" t="s">
        <v>148</v>
      </c>
      <c r="BC72" s="293" t="s">
        <v>164</v>
      </c>
      <c r="BD72" s="294">
        <v>158</v>
      </c>
      <c r="BE72" s="295">
        <v>157.69999999999999</v>
      </c>
      <c r="BF72" s="307">
        <f t="shared" si="35"/>
        <v>0.30000000000001137</v>
      </c>
      <c r="BG72" s="297">
        <v>10</v>
      </c>
      <c r="BH72" s="294">
        <v>52.8</v>
      </c>
      <c r="BI72" s="295">
        <v>52.1</v>
      </c>
      <c r="BJ72" s="295">
        <f t="shared" si="33"/>
        <v>0.69999999999999574</v>
      </c>
      <c r="BK72" s="298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4" t="str">
        <f t="shared" si="30"/>
        <v/>
      </c>
      <c r="AX73" s="324"/>
      <c r="AZ73" s="320"/>
      <c r="BA73" s="323"/>
      <c r="BB73" s="299" t="s">
        <v>150</v>
      </c>
      <c r="BC73" s="300" t="s">
        <v>165</v>
      </c>
      <c r="BD73" s="301">
        <v>158.19999999999999</v>
      </c>
      <c r="BE73" s="302">
        <v>158</v>
      </c>
      <c r="BF73" s="306">
        <f t="shared" si="35"/>
        <v>0.19999999999998863</v>
      </c>
      <c r="BG73" s="304">
        <v>14</v>
      </c>
      <c r="BH73" s="301">
        <v>53.2</v>
      </c>
      <c r="BI73" s="302">
        <v>52.5</v>
      </c>
      <c r="BJ73" s="302">
        <f t="shared" si="33"/>
        <v>0.70000000000000284</v>
      </c>
      <c r="BK73" s="305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4" t="str">
        <f t="shared" si="30"/>
        <v/>
      </c>
      <c r="AX74" s="324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4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4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4" t="str">
        <f t="shared" si="66"/>
        <v/>
      </c>
      <c r="AX76" s="324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4" t="str">
        <f t="shared" si="66"/>
        <v/>
      </c>
      <c r="AX77" s="324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4" t="str">
        <f t="shared" si="66"/>
        <v/>
      </c>
      <c r="AX78" s="324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4" t="str">
        <f t="shared" si="66"/>
        <v/>
      </c>
      <c r="AX79" s="324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4" t="str">
        <f t="shared" si="66"/>
        <v/>
      </c>
      <c r="AX80" s="324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4" t="str">
        <f t="shared" si="66"/>
        <v/>
      </c>
      <c r="AX81" s="324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4" t="str">
        <f t="shared" si="66"/>
        <v/>
      </c>
      <c r="AX82" s="324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4" t="str">
        <f t="shared" si="66"/>
        <v/>
      </c>
      <c r="AX83" s="324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4" t="str">
        <f t="shared" si="66"/>
        <v/>
      </c>
      <c r="AX84" s="324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4" t="str">
        <f t="shared" si="66"/>
        <v/>
      </c>
      <c r="AX85" s="324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4" t="str">
        <f t="shared" si="66"/>
        <v/>
      </c>
      <c r="AX86" s="324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4" t="str">
        <f t="shared" si="66"/>
        <v/>
      </c>
      <c r="AX87" s="324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4" t="str">
        <f t="shared" si="66"/>
        <v/>
      </c>
      <c r="AX88" s="324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4" t="str">
        <f t="shared" si="66"/>
        <v/>
      </c>
      <c r="AX89" s="324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4" t="str">
        <f t="shared" si="66"/>
        <v/>
      </c>
      <c r="AX90" s="324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4" t="str">
        <f t="shared" si="66"/>
        <v/>
      </c>
      <c r="AX91" s="324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4" t="str">
        <f t="shared" si="66"/>
        <v/>
      </c>
      <c r="AX92" s="324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4" t="str">
        <f t="shared" si="66"/>
        <v/>
      </c>
      <c r="AX93" s="324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4" t="str">
        <f t="shared" si="66"/>
        <v/>
      </c>
      <c r="AX94" s="324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4" t="str">
        <f t="shared" si="66"/>
        <v/>
      </c>
      <c r="AX95" s="324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4" t="str">
        <f t="shared" si="66"/>
        <v/>
      </c>
      <c r="AX96" s="324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4" t="str">
        <f t="shared" si="66"/>
        <v/>
      </c>
      <c r="AX97" s="324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4" t="str">
        <f t="shared" si="66"/>
        <v/>
      </c>
      <c r="AX98" s="324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4" t="str">
        <f t="shared" si="66"/>
        <v/>
      </c>
      <c r="AX99" s="324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4" t="str">
        <f t="shared" si="66"/>
        <v/>
      </c>
      <c r="AX100" s="324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4" t="str">
        <f t="shared" si="66"/>
        <v/>
      </c>
      <c r="AX101" s="324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4" t="str">
        <f t="shared" si="66"/>
        <v/>
      </c>
      <c r="AX102" s="324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4" t="str">
        <f t="shared" si="66"/>
        <v/>
      </c>
      <c r="AX103" s="324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4" t="str">
        <f t="shared" si="66"/>
        <v/>
      </c>
      <c r="AX104" s="324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4" t="str">
        <f t="shared" si="66"/>
        <v/>
      </c>
      <c r="AX105" s="324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4" t="str">
        <f t="shared" si="66"/>
        <v/>
      </c>
      <c r="AX106" s="324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4" t="str">
        <f t="shared" si="66"/>
        <v/>
      </c>
      <c r="AX107" s="324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4" t="str">
        <f t="shared" si="66"/>
        <v/>
      </c>
      <c r="AX108" s="324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4" t="str">
        <f t="shared" si="66"/>
        <v/>
      </c>
      <c r="AX109" s="324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4" t="str">
        <f t="shared" si="66"/>
        <v/>
      </c>
      <c r="AX110" s="324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4" t="str">
        <f t="shared" si="66"/>
        <v/>
      </c>
      <c r="AX111" s="324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4" t="str">
        <f t="shared" si="66"/>
        <v/>
      </c>
      <c r="AX112" s="324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4" t="str">
        <f t="shared" si="66"/>
        <v/>
      </c>
      <c r="AX113" s="324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4" t="str">
        <f t="shared" si="66"/>
        <v/>
      </c>
      <c r="AX114" s="324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4" t="str">
        <f t="shared" si="66"/>
        <v/>
      </c>
      <c r="AX115" s="324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4" t="str">
        <f t="shared" si="66"/>
        <v/>
      </c>
      <c r="AX116" s="324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4" t="str">
        <f t="shared" si="66"/>
        <v/>
      </c>
      <c r="AX117" s="324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4" t="str">
        <f t="shared" si="66"/>
        <v/>
      </c>
      <c r="AX118" s="324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4" t="str">
        <f t="shared" si="66"/>
        <v/>
      </c>
      <c r="AX119" s="324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4" t="str">
        <f t="shared" si="66"/>
        <v/>
      </c>
      <c r="AX120" s="324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4" t="str">
        <f t="shared" si="66"/>
        <v/>
      </c>
      <c r="AX121" s="324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4" t="str">
        <f t="shared" si="66"/>
        <v/>
      </c>
      <c r="AX122" s="324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4" t="str">
        <f t="shared" si="66"/>
        <v/>
      </c>
      <c r="AX123" s="324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4" t="str">
        <f t="shared" si="66"/>
        <v/>
      </c>
      <c r="AX124" s="324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4" t="str">
        <f t="shared" si="66"/>
        <v/>
      </c>
      <c r="AX125" s="324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4" t="str">
        <f t="shared" si="66"/>
        <v/>
      </c>
      <c r="AX126" s="324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4" t="str">
        <f t="shared" si="66"/>
        <v/>
      </c>
      <c r="AX127" s="324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4" t="str">
        <f t="shared" si="66"/>
        <v/>
      </c>
      <c r="AX128" s="324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4" t="str">
        <f t="shared" si="66"/>
        <v/>
      </c>
      <c r="AX129" s="324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4" t="str">
        <f t="shared" si="66"/>
        <v/>
      </c>
      <c r="AX130" s="324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4" t="str">
        <f t="shared" si="66"/>
        <v/>
      </c>
      <c r="AX131" s="324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4" t="str">
        <f t="shared" si="66"/>
        <v/>
      </c>
      <c r="AX132" s="324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4" t="str">
        <f t="shared" si="66"/>
        <v/>
      </c>
      <c r="AX133" s="324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4" t="str">
        <f t="shared" si="66"/>
        <v/>
      </c>
      <c r="AX134" s="324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4" t="str">
        <f t="shared" si="66"/>
        <v/>
      </c>
      <c r="AX135" s="324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4" t="str">
        <f t="shared" si="66"/>
        <v/>
      </c>
      <c r="AX136" s="324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4" t="str">
        <f t="shared" si="66"/>
        <v/>
      </c>
      <c r="AX137" s="324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4" t="str">
        <f t="shared" si="66"/>
        <v/>
      </c>
      <c r="AX138" s="324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4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4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4" t="str">
        <f t="shared" si="99"/>
        <v/>
      </c>
      <c r="AX140" s="324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4" t="str">
        <f t="shared" si="99"/>
        <v/>
      </c>
      <c r="AX141" s="324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4" t="str">
        <f t="shared" si="99"/>
        <v/>
      </c>
      <c r="AX142" s="324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4" t="str">
        <f t="shared" si="99"/>
        <v/>
      </c>
      <c r="AX143" s="324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4" t="str">
        <f t="shared" si="99"/>
        <v/>
      </c>
      <c r="AX144" s="324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4" t="str">
        <f t="shared" si="99"/>
        <v/>
      </c>
      <c r="AX145" s="324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4" t="str">
        <f t="shared" si="99"/>
        <v/>
      </c>
      <c r="AX146" s="324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4" t="str">
        <f t="shared" si="99"/>
        <v/>
      </c>
      <c r="AX147" s="324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4" t="str">
        <f t="shared" si="99"/>
        <v/>
      </c>
      <c r="AX148" s="324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4" t="str">
        <f t="shared" si="99"/>
        <v/>
      </c>
      <c r="AX149" s="324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4" t="str">
        <f t="shared" si="99"/>
        <v/>
      </c>
      <c r="AX150" s="324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4" t="str">
        <f t="shared" si="99"/>
        <v/>
      </c>
      <c r="AX151" s="324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4" t="str">
        <f t="shared" si="99"/>
        <v/>
      </c>
      <c r="AX152" s="324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4" t="str">
        <f t="shared" si="99"/>
        <v/>
      </c>
      <c r="AX153" s="324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4" t="str">
        <f t="shared" si="99"/>
        <v/>
      </c>
      <c r="AX154" s="324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4" t="str">
        <f t="shared" si="99"/>
        <v/>
      </c>
      <c r="AX155" s="324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4" t="str">
        <f t="shared" si="99"/>
        <v/>
      </c>
      <c r="AX156" s="324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4" t="str">
        <f t="shared" si="99"/>
        <v/>
      </c>
      <c r="AX157" s="324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4" t="str">
        <f t="shared" si="99"/>
        <v/>
      </c>
      <c r="AX158" s="324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4" t="str">
        <f t="shared" si="99"/>
        <v/>
      </c>
      <c r="AX159" s="324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4" t="str">
        <f t="shared" si="99"/>
        <v/>
      </c>
      <c r="AX160" s="324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4" t="str">
        <f t="shared" si="99"/>
        <v/>
      </c>
      <c r="AX161" s="324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4" t="str">
        <f t="shared" si="99"/>
        <v/>
      </c>
      <c r="AX162" s="324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4" t="str">
        <f t="shared" si="99"/>
        <v/>
      </c>
      <c r="AX163" s="324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4" t="str">
        <f t="shared" si="99"/>
        <v/>
      </c>
      <c r="AX164" s="324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4" t="str">
        <f t="shared" si="99"/>
        <v/>
      </c>
      <c r="AX165" s="324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4" t="str">
        <f t="shared" si="99"/>
        <v/>
      </c>
      <c r="AX166" s="324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4" t="str">
        <f t="shared" si="99"/>
        <v/>
      </c>
      <c r="AX167" s="324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4" t="str">
        <f t="shared" si="99"/>
        <v/>
      </c>
      <c r="AX168" s="324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4" t="str">
        <f t="shared" si="99"/>
        <v/>
      </c>
      <c r="AX169" s="324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4" t="str">
        <f t="shared" si="99"/>
        <v/>
      </c>
      <c r="AX170" s="324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4" t="str">
        <f t="shared" si="99"/>
        <v/>
      </c>
      <c r="AX171" s="324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4" t="str">
        <f t="shared" si="99"/>
        <v/>
      </c>
      <c r="AX172" s="324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4" t="str">
        <f t="shared" si="99"/>
        <v/>
      </c>
      <c r="AX173" s="324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4" t="str">
        <f t="shared" si="99"/>
        <v/>
      </c>
      <c r="AX174" s="324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4" t="str">
        <f t="shared" si="99"/>
        <v/>
      </c>
      <c r="AX175" s="324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4" t="str">
        <f t="shared" si="99"/>
        <v/>
      </c>
      <c r="AX176" s="324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4" t="str">
        <f t="shared" si="99"/>
        <v/>
      </c>
      <c r="AX177" s="324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4" t="str">
        <f t="shared" si="99"/>
        <v/>
      </c>
      <c r="AX178" s="324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4" t="str">
        <f t="shared" si="99"/>
        <v/>
      </c>
      <c r="AX179" s="324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4" t="str">
        <f t="shared" si="99"/>
        <v/>
      </c>
      <c r="AX180" s="324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4" t="str">
        <f t="shared" si="99"/>
        <v/>
      </c>
      <c r="AX181" s="324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4" t="str">
        <f t="shared" si="99"/>
        <v/>
      </c>
      <c r="AX182" s="324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4" t="str">
        <f t="shared" si="99"/>
        <v/>
      </c>
      <c r="AX183" s="324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4" t="str">
        <f t="shared" si="99"/>
        <v/>
      </c>
      <c r="AX184" s="324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4" t="str">
        <f t="shared" si="99"/>
        <v/>
      </c>
      <c r="AX185" s="324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4" t="str">
        <f t="shared" si="99"/>
        <v/>
      </c>
      <c r="AX186" s="324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4" t="str">
        <f t="shared" si="99"/>
        <v/>
      </c>
      <c r="AX187" s="324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4" t="str">
        <f t="shared" si="99"/>
        <v/>
      </c>
      <c r="AX188" s="324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4" t="str">
        <f t="shared" si="99"/>
        <v/>
      </c>
      <c r="AX189" s="324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4" t="str">
        <f t="shared" si="99"/>
        <v/>
      </c>
      <c r="AX190" s="324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4" t="str">
        <f t="shared" si="99"/>
        <v/>
      </c>
      <c r="AX191" s="324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4" t="str">
        <f t="shared" si="99"/>
        <v/>
      </c>
      <c r="AX192" s="324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4" t="str">
        <f t="shared" si="99"/>
        <v/>
      </c>
      <c r="AX193" s="324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4" t="str">
        <f t="shared" si="99"/>
        <v/>
      </c>
      <c r="AX194" s="324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4" t="str">
        <f t="shared" si="99"/>
        <v/>
      </c>
      <c r="AX195" s="324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4" t="str">
        <f t="shared" si="99"/>
        <v/>
      </c>
      <c r="AX196" s="324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4" t="str">
        <f t="shared" si="99"/>
        <v/>
      </c>
      <c r="AX197" s="324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4" t="str">
        <f t="shared" si="99"/>
        <v/>
      </c>
      <c r="AX198" s="324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4" t="str">
        <f t="shared" si="99"/>
        <v/>
      </c>
      <c r="AX199" s="324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4" t="str">
        <f t="shared" si="99"/>
        <v/>
      </c>
      <c r="AX200" s="324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4" t="str">
        <f t="shared" si="99"/>
        <v/>
      </c>
      <c r="AX201" s="324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4" t="str">
        <f t="shared" si="99"/>
        <v/>
      </c>
      <c r="AX202" s="324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4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4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4" t="str">
        <f t="shared" si="132"/>
        <v/>
      </c>
      <c r="AX204" s="324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4" t="str">
        <f t="shared" si="132"/>
        <v/>
      </c>
      <c r="AX205" s="324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4" t="str">
        <f t="shared" si="132"/>
        <v/>
      </c>
      <c r="AX206" s="324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4" t="str">
        <f t="shared" si="132"/>
        <v/>
      </c>
      <c r="AX207" s="324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4" t="str">
        <f t="shared" si="132"/>
        <v/>
      </c>
      <c r="AX208" s="324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4" t="str">
        <f t="shared" si="132"/>
        <v/>
      </c>
      <c r="AX209" s="324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4" t="str">
        <f t="shared" si="132"/>
        <v/>
      </c>
      <c r="AX210" s="324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4" t="str">
        <f t="shared" si="132"/>
        <v/>
      </c>
      <c r="AX211" s="324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4" t="str">
        <f t="shared" si="132"/>
        <v/>
      </c>
      <c r="AX212" s="324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4" t="str">
        <f t="shared" si="132"/>
        <v/>
      </c>
      <c r="AX213" s="324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4" t="str">
        <f t="shared" si="132"/>
        <v/>
      </c>
      <c r="AX214" s="324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4" t="str">
        <f t="shared" si="132"/>
        <v/>
      </c>
      <c r="AX215" s="324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4" t="str">
        <f t="shared" si="132"/>
        <v/>
      </c>
      <c r="AX216" s="324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4" t="str">
        <f t="shared" si="132"/>
        <v/>
      </c>
      <c r="AX217" s="324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4" t="str">
        <f t="shared" si="132"/>
        <v/>
      </c>
      <c r="AX218" s="324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4" t="str">
        <f t="shared" si="132"/>
        <v/>
      </c>
      <c r="AX219" s="324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4" t="str">
        <f t="shared" si="132"/>
        <v/>
      </c>
      <c r="AX220" s="324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4" t="str">
        <f t="shared" si="132"/>
        <v/>
      </c>
      <c r="AX221" s="324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4" t="str">
        <f t="shared" si="132"/>
        <v/>
      </c>
      <c r="AX222" s="324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4" t="str">
        <f t="shared" si="132"/>
        <v/>
      </c>
      <c r="AX223" s="324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4" t="str">
        <f t="shared" si="132"/>
        <v/>
      </c>
      <c r="AX224" s="324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4" t="str">
        <f t="shared" si="132"/>
        <v/>
      </c>
      <c r="AX225" s="324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4" t="str">
        <f t="shared" si="132"/>
        <v/>
      </c>
      <c r="AX226" s="324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4" t="str">
        <f t="shared" si="132"/>
        <v/>
      </c>
      <c r="AX227" s="324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4" t="str">
        <f t="shared" si="132"/>
        <v/>
      </c>
      <c r="AX228" s="324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4" t="str">
        <f t="shared" si="132"/>
        <v/>
      </c>
      <c r="AX229" s="324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4" t="str">
        <f t="shared" si="132"/>
        <v/>
      </c>
      <c r="AX230" s="324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4" t="str">
        <f t="shared" si="132"/>
        <v/>
      </c>
      <c r="AX231" s="324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4" t="str">
        <f t="shared" si="132"/>
        <v/>
      </c>
      <c r="AX232" s="324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4" t="str">
        <f t="shared" si="132"/>
        <v/>
      </c>
      <c r="AX233" s="324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4" t="str">
        <f t="shared" si="132"/>
        <v/>
      </c>
      <c r="AX234" s="324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4" t="str">
        <f t="shared" si="132"/>
        <v/>
      </c>
      <c r="AX235" s="324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4" t="str">
        <f t="shared" si="132"/>
        <v/>
      </c>
      <c r="AX236" s="324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4" t="str">
        <f t="shared" si="132"/>
        <v/>
      </c>
      <c r="AX237" s="324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4" t="str">
        <f t="shared" si="132"/>
        <v/>
      </c>
      <c r="AX238" s="324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4" t="str">
        <f t="shared" si="132"/>
        <v/>
      </c>
      <c r="AX239" s="324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4" t="str">
        <f t="shared" si="132"/>
        <v/>
      </c>
      <c r="AX240" s="324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4" t="str">
        <f t="shared" si="132"/>
        <v/>
      </c>
      <c r="AX241" s="324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4" t="str">
        <f t="shared" si="132"/>
        <v/>
      </c>
      <c r="AX242" s="324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4" t="str">
        <f t="shared" si="132"/>
        <v/>
      </c>
      <c r="AX243" s="324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4" t="str">
        <f t="shared" si="132"/>
        <v/>
      </c>
      <c r="AX244" s="324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4" t="str">
        <f t="shared" si="132"/>
        <v/>
      </c>
      <c r="AX245" s="324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4" t="str">
        <f t="shared" si="132"/>
        <v/>
      </c>
      <c r="AX246" s="324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4" t="str">
        <f t="shared" si="132"/>
        <v/>
      </c>
      <c r="AX247" s="324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4" t="str">
        <f t="shared" si="132"/>
        <v/>
      </c>
      <c r="AX248" s="324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4" t="str">
        <f t="shared" si="132"/>
        <v/>
      </c>
      <c r="AX249" s="324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4" t="str">
        <f t="shared" si="132"/>
        <v/>
      </c>
      <c r="AX250" s="324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4" t="str">
        <f t="shared" si="132"/>
        <v/>
      </c>
      <c r="AX251" s="324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4" t="str">
        <f t="shared" si="132"/>
        <v/>
      </c>
      <c r="AX252" s="324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4" t="str">
        <f t="shared" si="132"/>
        <v/>
      </c>
      <c r="AX253" s="324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4" t="str">
        <f t="shared" si="132"/>
        <v/>
      </c>
      <c r="AX254" s="324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4" t="str">
        <f t="shared" si="132"/>
        <v/>
      </c>
      <c r="AX255" s="324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4" t="str">
        <f t="shared" si="132"/>
        <v/>
      </c>
      <c r="AX256" s="324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4" t="str">
        <f t="shared" si="132"/>
        <v/>
      </c>
      <c r="AX257" s="324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4" t="str">
        <f t="shared" si="132"/>
        <v/>
      </c>
      <c r="AX258" s="324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4" t="str">
        <f t="shared" si="132"/>
        <v/>
      </c>
      <c r="AX259" s="324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4" t="str">
        <f t="shared" si="132"/>
        <v/>
      </c>
      <c r="AX260" s="324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4" t="str">
        <f t="shared" si="132"/>
        <v/>
      </c>
      <c r="AX261" s="324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4" t="str">
        <f t="shared" si="132"/>
        <v/>
      </c>
      <c r="AX262" s="324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4" t="str">
        <f t="shared" si="132"/>
        <v/>
      </c>
      <c r="AX263" s="324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4" t="str">
        <f t="shared" si="132"/>
        <v/>
      </c>
      <c r="AX264" s="324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4" t="str">
        <f t="shared" si="132"/>
        <v/>
      </c>
      <c r="AX265" s="324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4" t="str">
        <f t="shared" si="132"/>
        <v/>
      </c>
      <c r="AX266" s="324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4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4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4" t="str">
        <f t="shared" si="165"/>
        <v/>
      </c>
      <c r="AX268" s="324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4" t="str">
        <f t="shared" si="165"/>
        <v/>
      </c>
      <c r="AX269" s="324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4" t="str">
        <f t="shared" si="165"/>
        <v/>
      </c>
      <c r="AX270" s="324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4" t="str">
        <f t="shared" si="165"/>
        <v/>
      </c>
      <c r="AX271" s="324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4" t="str">
        <f t="shared" si="165"/>
        <v/>
      </c>
      <c r="AX272" s="324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4" t="str">
        <f t="shared" si="165"/>
        <v/>
      </c>
      <c r="AX273" s="324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4" t="str">
        <f t="shared" si="165"/>
        <v/>
      </c>
      <c r="AX274" s="324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4" t="str">
        <f t="shared" si="165"/>
        <v/>
      </c>
      <c r="AX275" s="324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4" t="str">
        <f t="shared" si="165"/>
        <v/>
      </c>
      <c r="AX276" s="324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4" t="str">
        <f t="shared" si="165"/>
        <v/>
      </c>
      <c r="AX277" s="324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4" t="str">
        <f t="shared" si="165"/>
        <v/>
      </c>
      <c r="AX278" s="324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4" t="str">
        <f t="shared" si="165"/>
        <v/>
      </c>
      <c r="AX279" s="324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4" t="str">
        <f t="shared" si="165"/>
        <v/>
      </c>
      <c r="AX280" s="324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4" t="str">
        <f t="shared" si="165"/>
        <v/>
      </c>
      <c r="AX281" s="324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4" t="str">
        <f t="shared" si="165"/>
        <v/>
      </c>
      <c r="AX282" s="324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4" t="str">
        <f t="shared" si="165"/>
        <v/>
      </c>
      <c r="AX283" s="324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4" t="str">
        <f t="shared" si="165"/>
        <v/>
      </c>
      <c r="AX284" s="324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4" t="str">
        <f t="shared" si="165"/>
        <v/>
      </c>
      <c r="AX285" s="324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4" t="str">
        <f t="shared" si="165"/>
        <v/>
      </c>
      <c r="AX286" s="324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4" t="str">
        <f t="shared" si="165"/>
        <v/>
      </c>
      <c r="AX287" s="324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4" t="str">
        <f t="shared" si="165"/>
        <v/>
      </c>
      <c r="AX288" s="324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4" t="str">
        <f t="shared" si="165"/>
        <v/>
      </c>
      <c r="AX289" s="324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4" t="str">
        <f t="shared" si="165"/>
        <v/>
      </c>
      <c r="AX290" s="324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4" t="str">
        <f t="shared" si="165"/>
        <v/>
      </c>
      <c r="AX291" s="324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4" t="str">
        <f t="shared" si="165"/>
        <v/>
      </c>
      <c r="AX292" s="324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4" t="str">
        <f t="shared" si="165"/>
        <v/>
      </c>
      <c r="AX293" s="324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4" t="str">
        <f t="shared" si="165"/>
        <v/>
      </c>
      <c r="AX294" s="324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4" t="str">
        <f t="shared" si="165"/>
        <v/>
      </c>
      <c r="AX295" s="324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4" t="str">
        <f t="shared" si="165"/>
        <v/>
      </c>
      <c r="AX296" s="324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4" t="str">
        <f t="shared" si="165"/>
        <v/>
      </c>
      <c r="AX297" s="324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4" t="str">
        <f t="shared" si="165"/>
        <v/>
      </c>
      <c r="AX298" s="324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4" t="str">
        <f t="shared" si="165"/>
        <v/>
      </c>
      <c r="AX299" s="324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4" t="str">
        <f t="shared" si="165"/>
        <v/>
      </c>
      <c r="AX300" s="324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4" t="str">
        <f t="shared" si="165"/>
        <v/>
      </c>
      <c r="AX301" s="324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4" t="str">
        <f t="shared" si="165"/>
        <v/>
      </c>
      <c r="AX302" s="324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4" t="str">
        <f t="shared" si="165"/>
        <v/>
      </c>
      <c r="AX303" s="324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4" t="str">
        <f t="shared" si="165"/>
        <v/>
      </c>
      <c r="AX304" s="324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4" t="str">
        <f t="shared" si="165"/>
        <v/>
      </c>
      <c r="AX305" s="324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4" t="str">
        <f t="shared" si="165"/>
        <v/>
      </c>
      <c r="AX306" s="324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4" t="str">
        <f t="shared" si="165"/>
        <v/>
      </c>
      <c r="AX307" s="324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4" t="str">
        <f t="shared" si="165"/>
        <v/>
      </c>
      <c r="AX308" s="324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4" t="str">
        <f t="shared" si="165"/>
        <v/>
      </c>
      <c r="AX309" s="324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14</v>
      </c>
      <c r="M312" s="149">
        <v>2</v>
      </c>
      <c r="P312" s="150">
        <v>8</v>
      </c>
      <c r="Q312" s="151">
        <v>2</v>
      </c>
      <c r="T312" s="150">
        <v>23</v>
      </c>
      <c r="U312" s="151">
        <v>2</v>
      </c>
      <c r="X312" s="150">
        <v>27</v>
      </c>
      <c r="Y312" s="151">
        <v>2</v>
      </c>
      <c r="Z312" s="146"/>
      <c r="AA312" s="146"/>
      <c r="AD312" s="152">
        <v>230</v>
      </c>
      <c r="AE312" s="151">
        <v>9</v>
      </c>
      <c r="AH312" s="150">
        <v>15</v>
      </c>
      <c r="AI312" s="151">
        <v>2</v>
      </c>
      <c r="AL312" s="150">
        <v>7.8</v>
      </c>
      <c r="AM312" s="151">
        <v>9</v>
      </c>
      <c r="AP312" s="150">
        <v>118</v>
      </c>
      <c r="AQ312" s="151">
        <v>2</v>
      </c>
      <c r="AT312" s="150">
        <v>8</v>
      </c>
      <c r="AU312" s="151">
        <v>2</v>
      </c>
      <c r="AV312" s="187">
        <v>31</v>
      </c>
      <c r="AW312" s="151" t="s">
        <v>116</v>
      </c>
    </row>
    <row r="313" spans="1:50">
      <c r="L313" s="148">
        <v>17</v>
      </c>
      <c r="M313" s="149">
        <v>3</v>
      </c>
      <c r="P313" s="150">
        <v>11</v>
      </c>
      <c r="Q313" s="151">
        <v>3</v>
      </c>
      <c r="T313" s="150">
        <v>30</v>
      </c>
      <c r="U313" s="151">
        <v>3</v>
      </c>
      <c r="X313" s="150">
        <v>32</v>
      </c>
      <c r="Y313" s="151">
        <v>3</v>
      </c>
      <c r="Z313" s="146"/>
      <c r="AA313" s="146"/>
      <c r="AD313" s="152">
        <v>243</v>
      </c>
      <c r="AE313" s="151">
        <v>8</v>
      </c>
      <c r="AH313" s="150">
        <v>21</v>
      </c>
      <c r="AI313" s="151">
        <v>3</v>
      </c>
      <c r="AL313" s="153">
        <v>8.1</v>
      </c>
      <c r="AM313" s="151">
        <v>8</v>
      </c>
      <c r="AP313" s="150">
        <v>132</v>
      </c>
      <c r="AQ313" s="151">
        <v>3</v>
      </c>
      <c r="AT313" s="150">
        <v>10</v>
      </c>
      <c r="AU313" s="151">
        <v>3</v>
      </c>
      <c r="AV313" s="187">
        <v>42</v>
      </c>
      <c r="AW313" s="151" t="s">
        <v>117</v>
      </c>
    </row>
    <row r="314" spans="1:50">
      <c r="L314" s="148">
        <v>20</v>
      </c>
      <c r="M314" s="149">
        <v>4</v>
      </c>
      <c r="P314" s="150">
        <v>13</v>
      </c>
      <c r="Q314" s="151">
        <v>4</v>
      </c>
      <c r="T314" s="150">
        <v>35</v>
      </c>
      <c r="U314" s="151">
        <v>4</v>
      </c>
      <c r="X314" s="150">
        <v>36</v>
      </c>
      <c r="Y314" s="151">
        <v>4</v>
      </c>
      <c r="Z314" s="146"/>
      <c r="AA314" s="146"/>
      <c r="AD314" s="152">
        <v>260</v>
      </c>
      <c r="AE314" s="151">
        <v>7</v>
      </c>
      <c r="AH314" s="150">
        <v>27</v>
      </c>
      <c r="AI314" s="151">
        <v>4</v>
      </c>
      <c r="AL314" s="150">
        <v>8.4</v>
      </c>
      <c r="AM314" s="151">
        <v>7</v>
      </c>
      <c r="AP314" s="150">
        <v>145</v>
      </c>
      <c r="AQ314" s="151">
        <v>4</v>
      </c>
      <c r="AT314" s="150">
        <v>11</v>
      </c>
      <c r="AU314" s="151">
        <v>4</v>
      </c>
      <c r="AV314" s="187">
        <v>53</v>
      </c>
      <c r="AW314" s="151" t="s">
        <v>118</v>
      </c>
    </row>
    <row r="315" spans="1:50" ht="14.25" thickBot="1">
      <c r="L315" s="148">
        <v>23</v>
      </c>
      <c r="M315" s="149">
        <v>5</v>
      </c>
      <c r="P315" s="154">
        <v>15</v>
      </c>
      <c r="Q315" s="155">
        <v>5</v>
      </c>
      <c r="T315" s="154">
        <v>40</v>
      </c>
      <c r="U315" s="155">
        <v>5</v>
      </c>
      <c r="X315" s="154">
        <v>39</v>
      </c>
      <c r="Y315" s="155">
        <v>5</v>
      </c>
      <c r="Z315" s="146"/>
      <c r="AA315" s="146"/>
      <c r="AD315" s="156">
        <v>278</v>
      </c>
      <c r="AE315" s="155">
        <v>6</v>
      </c>
      <c r="AH315" s="154">
        <v>35</v>
      </c>
      <c r="AI315" s="155">
        <v>5</v>
      </c>
      <c r="AL315" s="154">
        <v>8.6999999999999993</v>
      </c>
      <c r="AM315" s="155">
        <v>6</v>
      </c>
      <c r="AP315" s="154">
        <v>157</v>
      </c>
      <c r="AQ315" s="155">
        <v>5</v>
      </c>
      <c r="AT315" s="154">
        <v>12</v>
      </c>
      <c r="AU315" s="155">
        <v>5</v>
      </c>
      <c r="AV315" s="188">
        <v>63</v>
      </c>
      <c r="AW315" s="157" t="s">
        <v>119</v>
      </c>
    </row>
    <row r="316" spans="1:50">
      <c r="L316" s="148">
        <v>25</v>
      </c>
      <c r="M316" s="149">
        <v>6</v>
      </c>
      <c r="P316" s="150">
        <v>18</v>
      </c>
      <c r="Q316" s="151">
        <v>6</v>
      </c>
      <c r="T316" s="150">
        <v>45</v>
      </c>
      <c r="U316" s="151">
        <v>6</v>
      </c>
      <c r="X316" s="150">
        <v>42</v>
      </c>
      <c r="Y316" s="151">
        <v>6</v>
      </c>
      <c r="Z316" s="146"/>
      <c r="AA316" s="146"/>
      <c r="AD316" s="152">
        <v>297</v>
      </c>
      <c r="AE316" s="151">
        <v>5</v>
      </c>
      <c r="AH316" s="150">
        <v>44</v>
      </c>
      <c r="AI316" s="151">
        <v>6</v>
      </c>
      <c r="AL316" s="150">
        <v>9</v>
      </c>
      <c r="AM316" s="151">
        <v>5</v>
      </c>
      <c r="AP316" s="150">
        <v>168</v>
      </c>
      <c r="AQ316" s="151">
        <v>6</v>
      </c>
      <c r="AT316" s="158">
        <v>14</v>
      </c>
      <c r="AU316" s="159">
        <v>6</v>
      </c>
      <c r="AV316" s="160"/>
      <c r="AW316" s="160"/>
    </row>
    <row r="317" spans="1:50">
      <c r="L317" s="148">
        <v>28</v>
      </c>
      <c r="M317" s="149">
        <v>7</v>
      </c>
      <c r="P317" s="150">
        <v>20</v>
      </c>
      <c r="Q317" s="151">
        <v>7</v>
      </c>
      <c r="T317" s="150">
        <v>50</v>
      </c>
      <c r="U317" s="151">
        <v>7</v>
      </c>
      <c r="X317" s="150">
        <v>45</v>
      </c>
      <c r="Y317" s="151">
        <v>7</v>
      </c>
      <c r="Z317" s="146"/>
      <c r="AA317" s="146"/>
      <c r="AD317" s="152">
        <v>319</v>
      </c>
      <c r="AE317" s="151">
        <v>4</v>
      </c>
      <c r="AH317" s="150">
        <v>54</v>
      </c>
      <c r="AI317" s="151">
        <v>7</v>
      </c>
      <c r="AL317" s="153">
        <v>9.4</v>
      </c>
      <c r="AM317" s="151">
        <v>4</v>
      </c>
      <c r="AP317" s="150">
        <v>179</v>
      </c>
      <c r="AQ317" s="151">
        <v>7</v>
      </c>
      <c r="AT317" s="150">
        <v>16</v>
      </c>
      <c r="AU317" s="151">
        <v>7</v>
      </c>
      <c r="AV317" s="160"/>
      <c r="AW317" s="160"/>
    </row>
    <row r="318" spans="1:50">
      <c r="L318" s="148">
        <v>30</v>
      </c>
      <c r="M318" s="149">
        <v>8</v>
      </c>
      <c r="P318" s="150">
        <v>23</v>
      </c>
      <c r="Q318" s="151">
        <v>8</v>
      </c>
      <c r="T318" s="150">
        <v>54</v>
      </c>
      <c r="U318" s="151">
        <v>8</v>
      </c>
      <c r="X318" s="150">
        <v>48</v>
      </c>
      <c r="Y318" s="151">
        <v>8</v>
      </c>
      <c r="Z318" s="146"/>
      <c r="AA318" s="146"/>
      <c r="AD318" s="152">
        <v>343</v>
      </c>
      <c r="AE318" s="151">
        <v>3</v>
      </c>
      <c r="AH318" s="150">
        <v>64</v>
      </c>
      <c r="AI318" s="151">
        <v>8</v>
      </c>
      <c r="AL318" s="150">
        <v>9.9</v>
      </c>
      <c r="AM318" s="151">
        <v>3</v>
      </c>
      <c r="AP318" s="150">
        <v>190</v>
      </c>
      <c r="AQ318" s="151">
        <v>8</v>
      </c>
      <c r="AT318" s="150">
        <v>18</v>
      </c>
      <c r="AU318" s="151">
        <v>8</v>
      </c>
      <c r="AV318" s="160"/>
      <c r="AW318" s="160"/>
    </row>
    <row r="319" spans="1:50">
      <c r="L319" s="148">
        <v>33</v>
      </c>
      <c r="M319" s="149">
        <v>9</v>
      </c>
      <c r="P319" s="150">
        <v>26</v>
      </c>
      <c r="Q319" s="151">
        <v>9</v>
      </c>
      <c r="T319" s="150">
        <v>58</v>
      </c>
      <c r="U319" s="151">
        <v>9</v>
      </c>
      <c r="X319" s="150">
        <v>50</v>
      </c>
      <c r="Y319" s="151">
        <v>9</v>
      </c>
      <c r="Z319" s="146"/>
      <c r="AA319" s="146"/>
      <c r="AD319" s="152">
        <v>375</v>
      </c>
      <c r="AE319" s="151">
        <v>2</v>
      </c>
      <c r="AH319" s="150">
        <v>76</v>
      </c>
      <c r="AI319" s="151">
        <v>9</v>
      </c>
      <c r="AL319" s="150">
        <v>10.4</v>
      </c>
      <c r="AM319" s="151">
        <v>2</v>
      </c>
      <c r="AP319" s="150">
        <v>200</v>
      </c>
      <c r="AQ319" s="151">
        <v>9</v>
      </c>
      <c r="AT319" s="150">
        <v>20</v>
      </c>
      <c r="AU319" s="151">
        <v>9</v>
      </c>
      <c r="AV319" s="160"/>
      <c r="AW319" s="160"/>
    </row>
    <row r="320" spans="1:50" ht="14.25" thickBot="1">
      <c r="L320" s="161">
        <v>36</v>
      </c>
      <c r="M320" s="162">
        <v>10</v>
      </c>
      <c r="P320" s="163">
        <v>29</v>
      </c>
      <c r="Q320" s="164">
        <v>10</v>
      </c>
      <c r="T320" s="163">
        <v>63</v>
      </c>
      <c r="U320" s="164">
        <v>10</v>
      </c>
      <c r="X320" s="163">
        <v>53</v>
      </c>
      <c r="Y320" s="164">
        <v>10</v>
      </c>
      <c r="Z320" s="146"/>
      <c r="AA320" s="146"/>
      <c r="AD320" s="165">
        <v>418</v>
      </c>
      <c r="AE320" s="164">
        <v>1</v>
      </c>
      <c r="AH320" s="163">
        <v>88</v>
      </c>
      <c r="AI320" s="164">
        <v>10</v>
      </c>
      <c r="AL320" s="163">
        <v>11.3</v>
      </c>
      <c r="AM320" s="164">
        <v>1</v>
      </c>
      <c r="AP320" s="163">
        <v>210</v>
      </c>
      <c r="AQ320" s="164">
        <v>10</v>
      </c>
      <c r="AT320" s="163">
        <v>23</v>
      </c>
      <c r="AU320" s="164">
        <v>10</v>
      </c>
      <c r="AV320" s="160"/>
      <c r="AW320" s="160"/>
    </row>
    <row r="323" ht="16.5" customHeight="1"/>
  </sheetData>
  <mergeCells count="393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7"/>
      <c r="C1" s="338"/>
    </row>
    <row r="2" spans="1:76" s="6" customFormat="1" ht="20.100000000000001" customHeight="1" thickTop="1" thickBot="1">
      <c r="A2" s="339" t="s">
        <v>86</v>
      </c>
      <c r="B2" s="348"/>
      <c r="C2" s="349"/>
      <c r="D2" s="341" t="s">
        <v>1</v>
      </c>
      <c r="E2" s="342"/>
      <c r="F2" s="341" t="s">
        <v>2</v>
      </c>
      <c r="G2" s="342"/>
      <c r="H2" s="346"/>
      <c r="I2" s="347"/>
      <c r="J2" s="343" t="s">
        <v>3</v>
      </c>
      <c r="K2" s="344"/>
      <c r="L2" s="344"/>
      <c r="M2" s="345"/>
      <c r="N2" s="343" t="s">
        <v>4</v>
      </c>
      <c r="O2" s="344"/>
      <c r="P2" s="344"/>
      <c r="Q2" s="345"/>
      <c r="R2" s="343" t="s">
        <v>5</v>
      </c>
      <c r="S2" s="344"/>
      <c r="T2" s="344"/>
      <c r="U2" s="345"/>
      <c r="V2" s="343" t="s">
        <v>120</v>
      </c>
      <c r="W2" s="344"/>
      <c r="X2" s="344"/>
      <c r="Y2" s="345"/>
      <c r="Z2" s="343" t="s">
        <v>87</v>
      </c>
      <c r="AA2" s="344"/>
      <c r="AB2" s="344"/>
      <c r="AC2" s="344"/>
      <c r="AD2" s="344"/>
      <c r="AE2" s="345"/>
      <c r="AF2" s="343" t="s">
        <v>88</v>
      </c>
      <c r="AG2" s="344"/>
      <c r="AH2" s="344"/>
      <c r="AI2" s="345"/>
      <c r="AJ2" s="343" t="s">
        <v>89</v>
      </c>
      <c r="AK2" s="344"/>
      <c r="AL2" s="344"/>
      <c r="AM2" s="345"/>
      <c r="AN2" s="343" t="s">
        <v>121</v>
      </c>
      <c r="AO2" s="344"/>
      <c r="AP2" s="344"/>
      <c r="AQ2" s="345"/>
      <c r="AR2" s="343" t="s">
        <v>90</v>
      </c>
      <c r="AS2" s="344"/>
      <c r="AT2" s="344"/>
      <c r="AU2" s="344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39"/>
      <c r="B3" s="114"/>
      <c r="C3" s="120" t="s">
        <v>8</v>
      </c>
      <c r="D3" s="7">
        <f>COUNT(D10:D309)</f>
        <v>0</v>
      </c>
      <c r="E3" s="166" t="s">
        <v>134</v>
      </c>
      <c r="F3" s="7">
        <f>COUNT(F10:F309)</f>
        <v>0</v>
      </c>
      <c r="G3" s="166" t="s">
        <v>134</v>
      </c>
      <c r="H3" s="7">
        <f>COUNT(H10:H309)</f>
        <v>0</v>
      </c>
      <c r="I3" s="166"/>
      <c r="J3" s="7">
        <f>COUNT(J10:J309)</f>
        <v>0</v>
      </c>
      <c r="K3" s="167" t="s">
        <v>169</v>
      </c>
      <c r="L3" s="168" t="s">
        <v>132</v>
      </c>
      <c r="M3" s="30" t="s">
        <v>9</v>
      </c>
      <c r="N3" s="7">
        <f>COUNT(N10:N309)</f>
        <v>0</v>
      </c>
      <c r="O3" s="167" t="s">
        <v>169</v>
      </c>
      <c r="P3" s="168" t="s">
        <v>132</v>
      </c>
      <c r="Q3" s="30" t="s">
        <v>9</v>
      </c>
      <c r="R3" s="7">
        <f>COUNT(R10:R309)</f>
        <v>0</v>
      </c>
      <c r="S3" s="167" t="s">
        <v>169</v>
      </c>
      <c r="T3" s="168" t="s">
        <v>132</v>
      </c>
      <c r="U3" s="30" t="s">
        <v>9</v>
      </c>
      <c r="V3" s="7">
        <f>COUNT(V10:V309)</f>
        <v>0</v>
      </c>
      <c r="W3" s="167" t="s">
        <v>169</v>
      </c>
      <c r="X3" s="168" t="s">
        <v>132</v>
      </c>
      <c r="Y3" s="30" t="s">
        <v>9</v>
      </c>
      <c r="Z3" s="354" t="s">
        <v>91</v>
      </c>
      <c r="AA3" s="355"/>
      <c r="AB3" s="7">
        <f>COUNT(AB10:AB309)</f>
        <v>0</v>
      </c>
      <c r="AC3" s="167" t="s">
        <v>169</v>
      </c>
      <c r="AD3" s="168" t="s">
        <v>132</v>
      </c>
      <c r="AE3" s="30" t="s">
        <v>9</v>
      </c>
      <c r="AF3" s="7">
        <f>COUNT(AF10:AF309)</f>
        <v>0</v>
      </c>
      <c r="AG3" s="167" t="s">
        <v>169</v>
      </c>
      <c r="AH3" s="168" t="s">
        <v>132</v>
      </c>
      <c r="AI3" s="30" t="s">
        <v>9</v>
      </c>
      <c r="AJ3" s="7">
        <f>COUNT(AJ10:AJ309)</f>
        <v>0</v>
      </c>
      <c r="AK3" s="167" t="s">
        <v>169</v>
      </c>
      <c r="AL3" s="168" t="s">
        <v>132</v>
      </c>
      <c r="AM3" s="30" t="s">
        <v>9</v>
      </c>
      <c r="AN3" s="7">
        <f>COUNT(AN10:AN309)</f>
        <v>0</v>
      </c>
      <c r="AO3" s="167" t="s">
        <v>169</v>
      </c>
      <c r="AP3" s="168" t="s">
        <v>132</v>
      </c>
      <c r="AQ3" s="30" t="s">
        <v>9</v>
      </c>
      <c r="AR3" s="7">
        <f>COUNT(AR10:AR309)</f>
        <v>0</v>
      </c>
      <c r="AS3" s="167" t="s">
        <v>169</v>
      </c>
      <c r="AT3" s="168" t="s">
        <v>132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39"/>
      <c r="B4" s="114"/>
      <c r="C4" s="120" t="s">
        <v>11</v>
      </c>
      <c r="D4" s="11">
        <f>SUM(D10:D309)</f>
        <v>0</v>
      </c>
      <c r="E4" s="169">
        <f>BD73</f>
        <v>158.19999999999999</v>
      </c>
      <c r="F4" s="11">
        <f>SUM(F10:F309)</f>
        <v>0</v>
      </c>
      <c r="G4" s="169">
        <f>BH73</f>
        <v>53.2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56"/>
      <c r="AA4" s="357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39"/>
      <c r="B5" s="114"/>
      <c r="C5" s="120" t="s">
        <v>15</v>
      </c>
      <c r="D5" s="12" t="str">
        <f>IF((D3&gt;0),D4/D3,"")</f>
        <v/>
      </c>
      <c r="E5" s="174" t="s">
        <v>135</v>
      </c>
      <c r="F5" s="12" t="str">
        <f>IF((F3&gt;0),F4/F3,"")</f>
        <v/>
      </c>
      <c r="G5" s="174" t="s">
        <v>135</v>
      </c>
      <c r="H5" s="12" t="str">
        <f>IF((H3&gt;0),H4/H3,"")</f>
        <v/>
      </c>
      <c r="I5" s="174"/>
      <c r="J5" s="12" t="str">
        <f>IF((J3&gt;0),J4/J3,"")</f>
        <v/>
      </c>
      <c r="K5" s="175">
        <f>BB44</f>
        <v>26.13</v>
      </c>
      <c r="L5" s="176">
        <f>BB24</f>
        <v>26.70806890299184</v>
      </c>
      <c r="M5" s="13" t="s">
        <v>16</v>
      </c>
      <c r="N5" s="12" t="str">
        <f>IF((N3&gt;0),N4/N3,"")</f>
        <v/>
      </c>
      <c r="O5" s="175">
        <f>BE44</f>
        <v>23.35</v>
      </c>
      <c r="P5" s="176">
        <f>BE24</f>
        <v>24.357259380097879</v>
      </c>
      <c r="Q5" s="13" t="s">
        <v>16</v>
      </c>
      <c r="R5" s="12" t="str">
        <f>IF((R3&gt;0),R4/R3,"")</f>
        <v/>
      </c>
      <c r="S5" s="175">
        <f>BH44</f>
        <v>50.39</v>
      </c>
      <c r="T5" s="176">
        <f>BH24</f>
        <v>50.501218521527214</v>
      </c>
      <c r="U5" s="13" t="s">
        <v>16</v>
      </c>
      <c r="V5" s="12" t="str">
        <f>IF((V3&gt;0),V4/V3,"")</f>
        <v/>
      </c>
      <c r="W5" s="175">
        <f>BK44</f>
        <v>48.24</v>
      </c>
      <c r="X5" s="176">
        <f>BK24</f>
        <v>48.916802610114189</v>
      </c>
      <c r="Y5" s="13" t="s">
        <v>16</v>
      </c>
      <c r="Z5" s="356"/>
      <c r="AA5" s="357"/>
      <c r="AB5" s="12" t="str">
        <f>IF((AB3&gt;0),AB4/AB3,"")</f>
        <v/>
      </c>
      <c r="AC5" s="175">
        <f>BN44</f>
        <v>334.48</v>
      </c>
      <c r="AD5" s="176">
        <f>BN24</f>
        <v>304.2873303167421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BQ44</f>
        <v>9.01</v>
      </c>
      <c r="AL5" s="176">
        <f>BQ24</f>
        <v>8.8825020576131664</v>
      </c>
      <c r="AM5" s="13" t="s">
        <v>16</v>
      </c>
      <c r="AN5" s="12" t="str">
        <f>IF((AN3&gt;0),AN4/AN3,"")</f>
        <v/>
      </c>
      <c r="AO5" s="175">
        <f>BT44</f>
        <v>169.22</v>
      </c>
      <c r="AP5" s="176">
        <f>BT24</f>
        <v>174.01548492257538</v>
      </c>
      <c r="AQ5" s="13" t="s">
        <v>16</v>
      </c>
      <c r="AR5" s="12" t="str">
        <f>IF((AR3&gt;0),AR4/AR3,"")</f>
        <v/>
      </c>
      <c r="AS5" s="175">
        <f>BW44</f>
        <v>13.5</v>
      </c>
      <c r="AT5" s="176">
        <f>BW24</f>
        <v>14.614529914529914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0"/>
      <c r="B6" s="115"/>
      <c r="C6" s="121" t="s">
        <v>18</v>
      </c>
      <c r="D6" s="15" t="str">
        <f>IF((D3&gt;0),STDEV(D10:D309),"")</f>
        <v/>
      </c>
      <c r="E6" s="177">
        <f>BE73</f>
        <v>158</v>
      </c>
      <c r="F6" s="15" t="str">
        <f>IF((F3&gt;0),STDEV(F10:F309),"")</f>
        <v/>
      </c>
      <c r="G6" s="177">
        <f>BI73</f>
        <v>52.5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BC44</f>
        <v>4.84</v>
      </c>
      <c r="L6" s="179">
        <f>BC24</f>
        <v>4.670852326580353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BF44</f>
        <v>6.13</v>
      </c>
      <c r="P6" s="179">
        <f>BF24</f>
        <v>6.2836383767048778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BI44</f>
        <v>10.81</v>
      </c>
      <c r="T6" s="179">
        <f>BI24</f>
        <v>10.027004487201895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BL44</f>
        <v>6.34</v>
      </c>
      <c r="X6" s="179">
        <f>BL24</f>
        <v>6.4182342371453158</v>
      </c>
      <c r="Y6" s="16" t="e">
        <f>IF(V5-X5&gt;0,"↑",IF(V5-X5&lt;0,"↓","±"))</f>
        <v>#VALUE!</v>
      </c>
      <c r="Z6" s="358"/>
      <c r="AA6" s="359"/>
      <c r="AB6" s="15" t="str">
        <f>IF((AB3&gt;0),STDEV(AB10:AB309),"")</f>
        <v/>
      </c>
      <c r="AC6" s="178">
        <f>BO44</f>
        <v>64.319999999999993</v>
      </c>
      <c r="AD6" s="179">
        <f>BO24</f>
        <v>44.929973393742223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BR44</f>
        <v>1</v>
      </c>
      <c r="AL6" s="179">
        <f>BR24</f>
        <v>0.80360821778478586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BU44</f>
        <v>23.9</v>
      </c>
      <c r="AP6" s="179">
        <f>BU24</f>
        <v>23.464910871464287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BX44</f>
        <v>4.1900000000000004</v>
      </c>
      <c r="AT6" s="179">
        <f>BX24</f>
        <v>4.3916347239098128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0" t="s">
        <v>20</v>
      </c>
      <c r="B7" s="325" t="s">
        <v>21</v>
      </c>
      <c r="C7" s="352" t="s">
        <v>92</v>
      </c>
      <c r="D7" s="325" t="s">
        <v>22</v>
      </c>
      <c r="E7" s="325">
        <v>0</v>
      </c>
      <c r="F7" s="325" t="s">
        <v>22</v>
      </c>
      <c r="G7" s="325" t="s">
        <v>23</v>
      </c>
      <c r="H7" s="325" t="s">
        <v>22</v>
      </c>
      <c r="I7" s="325" t="s">
        <v>23</v>
      </c>
      <c r="J7" s="335" t="s">
        <v>22</v>
      </c>
      <c r="K7" s="325" t="s">
        <v>23</v>
      </c>
      <c r="L7" s="325" t="s">
        <v>24</v>
      </c>
      <c r="M7" s="325" t="s">
        <v>25</v>
      </c>
      <c r="N7" s="335" t="s">
        <v>22</v>
      </c>
      <c r="O7" s="325" t="s">
        <v>23</v>
      </c>
      <c r="P7" s="325" t="s">
        <v>24</v>
      </c>
      <c r="Q7" s="325" t="s">
        <v>25</v>
      </c>
      <c r="R7" s="335" t="s">
        <v>22</v>
      </c>
      <c r="S7" s="325" t="s">
        <v>23</v>
      </c>
      <c r="T7" s="325" t="s">
        <v>24</v>
      </c>
      <c r="U7" s="325" t="s">
        <v>25</v>
      </c>
      <c r="V7" s="335" t="s">
        <v>22</v>
      </c>
      <c r="W7" s="325" t="s">
        <v>23</v>
      </c>
      <c r="X7" s="325" t="s">
        <v>24</v>
      </c>
      <c r="Y7" s="325" t="s">
        <v>25</v>
      </c>
      <c r="Z7" s="360" t="s">
        <v>22</v>
      </c>
      <c r="AA7" s="360"/>
      <c r="AB7" s="122" t="s">
        <v>22</v>
      </c>
      <c r="AC7" s="325" t="s">
        <v>23</v>
      </c>
      <c r="AD7" s="325" t="s">
        <v>24</v>
      </c>
      <c r="AE7" s="325" t="s">
        <v>25</v>
      </c>
      <c r="AF7" s="335" t="s">
        <v>22</v>
      </c>
      <c r="AG7" s="325" t="s">
        <v>23</v>
      </c>
      <c r="AH7" s="325" t="s">
        <v>24</v>
      </c>
      <c r="AI7" s="325" t="s">
        <v>25</v>
      </c>
      <c r="AJ7" s="335" t="s">
        <v>22</v>
      </c>
      <c r="AK7" s="325" t="s">
        <v>23</v>
      </c>
      <c r="AL7" s="325" t="s">
        <v>24</v>
      </c>
      <c r="AM7" s="325" t="s">
        <v>25</v>
      </c>
      <c r="AN7" s="335" t="s">
        <v>22</v>
      </c>
      <c r="AO7" s="325" t="s">
        <v>23</v>
      </c>
      <c r="AP7" s="325" t="s">
        <v>24</v>
      </c>
      <c r="AQ7" s="325" t="s">
        <v>25</v>
      </c>
      <c r="AR7" s="335" t="s">
        <v>22</v>
      </c>
      <c r="AS7" s="325" t="s">
        <v>23</v>
      </c>
      <c r="AT7" s="325" t="s">
        <v>24</v>
      </c>
      <c r="AU7" s="327" t="s">
        <v>25</v>
      </c>
      <c r="AV7" s="329" t="s">
        <v>26</v>
      </c>
      <c r="AW7" s="329" t="s">
        <v>27</v>
      </c>
      <c r="AX7" s="331"/>
    </row>
    <row r="8" spans="1:76" s="6" customFormat="1" ht="12" customHeight="1" thickBot="1">
      <c r="A8" s="351"/>
      <c r="B8" s="326"/>
      <c r="C8" s="353"/>
      <c r="D8" s="326"/>
      <c r="E8" s="326"/>
      <c r="F8" s="326"/>
      <c r="G8" s="326"/>
      <c r="H8" s="326"/>
      <c r="I8" s="326"/>
      <c r="J8" s="336"/>
      <c r="K8" s="326"/>
      <c r="L8" s="326"/>
      <c r="M8" s="326"/>
      <c r="N8" s="336"/>
      <c r="O8" s="326"/>
      <c r="P8" s="326"/>
      <c r="Q8" s="326"/>
      <c r="R8" s="336"/>
      <c r="S8" s="326"/>
      <c r="T8" s="326"/>
      <c r="U8" s="326"/>
      <c r="V8" s="336"/>
      <c r="W8" s="326"/>
      <c r="X8" s="326"/>
      <c r="Y8" s="326"/>
      <c r="Z8" s="91" t="s">
        <v>93</v>
      </c>
      <c r="AA8" s="91" t="s">
        <v>94</v>
      </c>
      <c r="AB8" s="92" t="s">
        <v>94</v>
      </c>
      <c r="AC8" s="326"/>
      <c r="AD8" s="326"/>
      <c r="AE8" s="326"/>
      <c r="AF8" s="336"/>
      <c r="AG8" s="326"/>
      <c r="AH8" s="326"/>
      <c r="AI8" s="326"/>
      <c r="AJ8" s="336"/>
      <c r="AK8" s="326"/>
      <c r="AL8" s="326"/>
      <c r="AM8" s="326"/>
      <c r="AN8" s="336"/>
      <c r="AO8" s="326"/>
      <c r="AP8" s="326"/>
      <c r="AQ8" s="326"/>
      <c r="AR8" s="336"/>
      <c r="AS8" s="326"/>
      <c r="AT8" s="326"/>
      <c r="AU8" s="328"/>
      <c r="AV8" s="330"/>
      <c r="AW8" s="330"/>
      <c r="AX8" s="332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333" t="s">
        <v>104</v>
      </c>
      <c r="AX9" s="334"/>
      <c r="AZ9" s="55" t="s">
        <v>131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4" t="str">
        <f>IF(AND(J10&lt;&gt;0,N10&lt;&gt;0,R10&lt;&gt;0,V10&lt;&gt;0,(OR(AB10&lt;&gt;0,AF10&lt;&gt;0)),AJ10&lt;&gt;0,AN10&lt;&gt;0,AR10&lt;&gt;0),VLOOKUP(AV10,$AV$311:$AW$315,2),"")</f>
        <v/>
      </c>
      <c r="AX10" s="324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4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4"/>
      <c r="AZ11" s="366" t="s">
        <v>29</v>
      </c>
      <c r="BA11" s="368" t="s">
        <v>42</v>
      </c>
      <c r="BB11" s="365"/>
      <c r="BC11" s="369"/>
      <c r="BD11" s="364" t="s">
        <v>43</v>
      </c>
      <c r="BE11" s="365"/>
      <c r="BF11" s="370"/>
      <c r="BG11" s="364" t="s">
        <v>44</v>
      </c>
      <c r="BH11" s="365"/>
      <c r="BI11" s="369"/>
      <c r="BJ11" s="364" t="s">
        <v>45</v>
      </c>
      <c r="BK11" s="365"/>
      <c r="BL11" s="370"/>
      <c r="BM11" s="361" t="s">
        <v>130</v>
      </c>
      <c r="BN11" s="362"/>
      <c r="BO11" s="363"/>
      <c r="BP11" s="364" t="s">
        <v>46</v>
      </c>
      <c r="BQ11" s="365"/>
      <c r="BR11" s="370"/>
      <c r="BS11" s="364" t="s">
        <v>47</v>
      </c>
      <c r="BT11" s="365"/>
      <c r="BU11" s="369"/>
      <c r="BV11" s="364" t="s">
        <v>101</v>
      </c>
      <c r="BW11" s="365"/>
      <c r="BX11" s="370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4" t="str">
        <f t="shared" si="30"/>
        <v/>
      </c>
      <c r="AX12" s="324"/>
      <c r="AZ12" s="367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4" t="str">
        <f t="shared" si="30"/>
        <v/>
      </c>
      <c r="AX13" s="324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4" t="str">
        <f t="shared" si="30"/>
        <v/>
      </c>
      <c r="AX14" s="324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4" t="str">
        <f t="shared" si="30"/>
        <v/>
      </c>
      <c r="AX15" s="324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4" t="str">
        <f t="shared" si="30"/>
        <v/>
      </c>
      <c r="AX16" s="324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4" t="str">
        <f t="shared" si="30"/>
        <v/>
      </c>
      <c r="AX17" s="324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4" t="str">
        <f t="shared" si="30"/>
        <v/>
      </c>
      <c r="AX18" s="324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4" t="str">
        <f t="shared" si="30"/>
        <v/>
      </c>
      <c r="AX19" s="324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4" t="str">
        <f t="shared" si="30"/>
        <v/>
      </c>
      <c r="AX20" s="324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4" t="str">
        <f t="shared" si="30"/>
        <v/>
      </c>
      <c r="AX21" s="324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4" t="str">
        <f t="shared" si="30"/>
        <v/>
      </c>
      <c r="AX22" s="324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4" t="str">
        <f t="shared" si="30"/>
        <v/>
      </c>
      <c r="AX23" s="324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4" t="str">
        <f t="shared" si="30"/>
        <v/>
      </c>
      <c r="AX24" s="324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4" t="str">
        <f t="shared" si="30"/>
        <v/>
      </c>
      <c r="AX25" s="324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4" t="str">
        <f t="shared" si="30"/>
        <v/>
      </c>
      <c r="AX26" s="324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4" t="str">
        <f t="shared" si="30"/>
        <v/>
      </c>
      <c r="AX27" s="32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4" t="str">
        <f t="shared" si="30"/>
        <v/>
      </c>
      <c r="AX28" s="324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4" t="str">
        <f t="shared" si="30"/>
        <v/>
      </c>
      <c r="AX29" s="324"/>
      <c r="AZ29" s="55" t="s">
        <v>167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4" t="str">
        <f t="shared" si="30"/>
        <v/>
      </c>
      <c r="AX30" s="324"/>
      <c r="AZ30" s="31" t="s">
        <v>168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4" t="str">
        <f t="shared" si="30"/>
        <v/>
      </c>
      <c r="AX31" s="324"/>
      <c r="AZ31" s="373" t="s">
        <v>29</v>
      </c>
      <c r="BA31" s="368" t="s">
        <v>42</v>
      </c>
      <c r="BB31" s="365"/>
      <c r="BC31" s="365"/>
      <c r="BD31" s="364" t="s">
        <v>43</v>
      </c>
      <c r="BE31" s="365"/>
      <c r="BF31" s="369"/>
      <c r="BG31" s="364" t="s">
        <v>44</v>
      </c>
      <c r="BH31" s="365"/>
      <c r="BI31" s="365"/>
      <c r="BJ31" s="364" t="s">
        <v>45</v>
      </c>
      <c r="BK31" s="365"/>
      <c r="BL31" s="370"/>
      <c r="BM31" s="361" t="s">
        <v>130</v>
      </c>
      <c r="BN31" s="362"/>
      <c r="BO31" s="363"/>
      <c r="BP31" s="364" t="s">
        <v>46</v>
      </c>
      <c r="BQ31" s="365"/>
      <c r="BR31" s="365"/>
      <c r="BS31" s="369" t="s">
        <v>47</v>
      </c>
      <c r="BT31" s="371"/>
      <c r="BU31" s="372"/>
      <c r="BV31" s="364" t="s">
        <v>101</v>
      </c>
      <c r="BW31" s="365"/>
      <c r="BX31" s="370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4" t="str">
        <f t="shared" si="30"/>
        <v/>
      </c>
      <c r="AX32" s="324"/>
      <c r="AZ32" s="374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4" t="str">
        <f t="shared" si="30"/>
        <v/>
      </c>
      <c r="AX33" s="324"/>
      <c r="AZ33" s="277" t="s">
        <v>122</v>
      </c>
      <c r="BA33" s="257">
        <v>9036</v>
      </c>
      <c r="BB33" s="267">
        <v>24.14</v>
      </c>
      <c r="BC33" s="268">
        <v>6.55</v>
      </c>
      <c r="BD33" s="252">
        <v>8941</v>
      </c>
      <c r="BE33" s="269">
        <v>22.74</v>
      </c>
      <c r="BF33" s="270">
        <v>6.02</v>
      </c>
      <c r="BG33" s="257">
        <v>8983</v>
      </c>
      <c r="BH33" s="267">
        <v>41.01</v>
      </c>
      <c r="BI33" s="268">
        <v>10.53</v>
      </c>
      <c r="BJ33" s="257">
        <v>8918</v>
      </c>
      <c r="BK33" s="267">
        <v>48.27</v>
      </c>
      <c r="BL33" s="268">
        <v>8.1</v>
      </c>
      <c r="BM33" s="257">
        <v>354</v>
      </c>
      <c r="BN33" s="267">
        <v>452.66</v>
      </c>
      <c r="BO33" s="268">
        <v>85.97</v>
      </c>
      <c r="BP33" s="257">
        <v>8795</v>
      </c>
      <c r="BQ33" s="267">
        <v>8.65</v>
      </c>
      <c r="BR33" s="268">
        <v>1.1499999999999999</v>
      </c>
      <c r="BS33" s="257">
        <v>8909</v>
      </c>
      <c r="BT33" s="269">
        <v>179.49</v>
      </c>
      <c r="BU33" s="270">
        <v>29.46</v>
      </c>
      <c r="BV33" s="257">
        <v>8900</v>
      </c>
      <c r="BW33" s="267">
        <v>17</v>
      </c>
      <c r="BX33" s="268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4" t="str">
        <f t="shared" si="30"/>
        <v/>
      </c>
      <c r="AX34" s="324"/>
      <c r="AZ34" s="278" t="s">
        <v>123</v>
      </c>
      <c r="BA34" s="264">
        <v>8440</v>
      </c>
      <c r="BB34" s="271">
        <v>21.15</v>
      </c>
      <c r="BC34" s="272">
        <v>4.4400000000000004</v>
      </c>
      <c r="BD34" s="264">
        <v>8308</v>
      </c>
      <c r="BE34" s="271">
        <v>19.16</v>
      </c>
      <c r="BF34" s="272">
        <v>5.62</v>
      </c>
      <c r="BG34" s="264">
        <v>8398</v>
      </c>
      <c r="BH34" s="271">
        <v>43.72</v>
      </c>
      <c r="BI34" s="272">
        <v>10.45</v>
      </c>
      <c r="BJ34" s="259">
        <v>8326</v>
      </c>
      <c r="BK34" s="273">
        <v>44.02</v>
      </c>
      <c r="BL34" s="274">
        <v>6.65</v>
      </c>
      <c r="BM34" s="259">
        <v>363</v>
      </c>
      <c r="BN34" s="273">
        <v>332.8</v>
      </c>
      <c r="BO34" s="274">
        <v>54.93</v>
      </c>
      <c r="BP34" s="259">
        <v>8220</v>
      </c>
      <c r="BQ34" s="273">
        <v>9.2899999999999991</v>
      </c>
      <c r="BR34" s="274">
        <v>1.35</v>
      </c>
      <c r="BS34" s="259">
        <v>8318</v>
      </c>
      <c r="BT34" s="273">
        <v>159.37</v>
      </c>
      <c r="BU34" s="274">
        <v>24.62</v>
      </c>
      <c r="BV34" s="264">
        <v>8293</v>
      </c>
      <c r="BW34" s="271">
        <v>10.3</v>
      </c>
      <c r="BX34" s="272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4" t="str">
        <f t="shared" si="30"/>
        <v/>
      </c>
      <c r="AX35" s="324"/>
      <c r="AZ35" s="58" t="s">
        <v>77</v>
      </c>
      <c r="BA35" s="252">
        <v>8778</v>
      </c>
      <c r="BB35" s="269">
        <v>29.43</v>
      </c>
      <c r="BC35" s="270">
        <v>7.12</v>
      </c>
      <c r="BD35" s="257">
        <v>8655</v>
      </c>
      <c r="BE35" s="267">
        <v>26.22</v>
      </c>
      <c r="BF35" s="268">
        <v>6.04</v>
      </c>
      <c r="BG35" s="257">
        <v>8691</v>
      </c>
      <c r="BH35" s="267">
        <v>45.87</v>
      </c>
      <c r="BI35" s="268">
        <v>11.05</v>
      </c>
      <c r="BJ35" s="257">
        <v>8617</v>
      </c>
      <c r="BK35" s="267">
        <v>51.96</v>
      </c>
      <c r="BL35" s="268">
        <v>8.23</v>
      </c>
      <c r="BM35" s="257">
        <v>331</v>
      </c>
      <c r="BN35" s="267">
        <v>421.83</v>
      </c>
      <c r="BO35" s="268">
        <v>75.61</v>
      </c>
      <c r="BP35" s="257">
        <v>8468</v>
      </c>
      <c r="BQ35" s="267">
        <v>8.08</v>
      </c>
      <c r="BR35" s="268">
        <v>2.23</v>
      </c>
      <c r="BS35" s="257">
        <v>8617</v>
      </c>
      <c r="BT35" s="267">
        <v>198.25</v>
      </c>
      <c r="BU35" s="268">
        <v>29.16</v>
      </c>
      <c r="BV35" s="257">
        <v>8568</v>
      </c>
      <c r="BW35" s="267">
        <v>20.04</v>
      </c>
      <c r="BX35" s="268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4" t="str">
        <f t="shared" si="30"/>
        <v/>
      </c>
      <c r="AX36" s="324"/>
      <c r="AZ36" s="57" t="s">
        <v>76</v>
      </c>
      <c r="BA36" s="259">
        <v>8286</v>
      </c>
      <c r="BB36" s="273">
        <v>23.09</v>
      </c>
      <c r="BC36" s="274">
        <v>4.62</v>
      </c>
      <c r="BD36" s="264">
        <v>8159</v>
      </c>
      <c r="BE36" s="271">
        <v>21.71</v>
      </c>
      <c r="BF36" s="272">
        <v>5.92</v>
      </c>
      <c r="BG36" s="264">
        <v>8246</v>
      </c>
      <c r="BH36" s="271">
        <v>47.11</v>
      </c>
      <c r="BI36" s="272">
        <v>10.76</v>
      </c>
      <c r="BJ36" s="264">
        <v>8130</v>
      </c>
      <c r="BK36" s="271">
        <v>45.69</v>
      </c>
      <c r="BL36" s="272">
        <v>6.93</v>
      </c>
      <c r="BM36" s="264">
        <v>273</v>
      </c>
      <c r="BN36" s="271">
        <v>314.13</v>
      </c>
      <c r="BO36" s="272">
        <v>48.99</v>
      </c>
      <c r="BP36" s="264">
        <v>7942</v>
      </c>
      <c r="BQ36" s="271">
        <v>9.0399999999999991</v>
      </c>
      <c r="BR36" s="272">
        <v>0.98</v>
      </c>
      <c r="BS36" s="264">
        <v>8141</v>
      </c>
      <c r="BT36" s="271">
        <v>164.88</v>
      </c>
      <c r="BU36" s="272">
        <v>25.73</v>
      </c>
      <c r="BV36" s="264">
        <v>8100</v>
      </c>
      <c r="BW36" s="271">
        <v>11.77</v>
      </c>
      <c r="BX36" s="272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4" t="str">
        <f t="shared" si="30"/>
        <v/>
      </c>
      <c r="AX37" s="324"/>
      <c r="AZ37" s="277" t="s">
        <v>79</v>
      </c>
      <c r="BA37" s="257">
        <v>8842</v>
      </c>
      <c r="BB37" s="267">
        <v>34.01</v>
      </c>
      <c r="BC37" s="268">
        <v>7.41</v>
      </c>
      <c r="BD37" s="257">
        <v>8751</v>
      </c>
      <c r="BE37" s="267">
        <v>28.61</v>
      </c>
      <c r="BF37" s="268">
        <v>6.36</v>
      </c>
      <c r="BG37" s="257">
        <v>8796</v>
      </c>
      <c r="BH37" s="267">
        <v>49.38</v>
      </c>
      <c r="BI37" s="268">
        <v>11.33</v>
      </c>
      <c r="BJ37" s="257">
        <v>8698</v>
      </c>
      <c r="BK37" s="267">
        <v>54.47</v>
      </c>
      <c r="BL37" s="268">
        <v>8.4700000000000006</v>
      </c>
      <c r="BM37" s="257">
        <v>292</v>
      </c>
      <c r="BN37" s="267">
        <v>414.18</v>
      </c>
      <c r="BO37" s="268">
        <v>89.32</v>
      </c>
      <c r="BP37" s="257">
        <v>8615</v>
      </c>
      <c r="BQ37" s="267">
        <v>7.73</v>
      </c>
      <c r="BR37" s="268">
        <v>8.64</v>
      </c>
      <c r="BS37" s="252">
        <v>8722</v>
      </c>
      <c r="BT37" s="269">
        <v>210.13</v>
      </c>
      <c r="BU37" s="270">
        <v>29.03</v>
      </c>
      <c r="BV37" s="257">
        <v>8711</v>
      </c>
      <c r="BW37" s="267">
        <v>22.42</v>
      </c>
      <c r="BX37" s="268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4" t="str">
        <f t="shared" si="30"/>
        <v/>
      </c>
      <c r="AX38" s="324"/>
      <c r="AZ38" s="57" t="s">
        <v>78</v>
      </c>
      <c r="BA38" s="264">
        <v>8466</v>
      </c>
      <c r="BB38" s="271">
        <v>24.4</v>
      </c>
      <c r="BC38" s="272">
        <v>4.83</v>
      </c>
      <c r="BD38" s="264">
        <v>8311</v>
      </c>
      <c r="BE38" s="271">
        <v>22.84</v>
      </c>
      <c r="BF38" s="272">
        <v>6.03</v>
      </c>
      <c r="BG38" s="264">
        <v>8414</v>
      </c>
      <c r="BH38" s="271">
        <v>48.93</v>
      </c>
      <c r="BI38" s="272">
        <v>10.78</v>
      </c>
      <c r="BJ38" s="264">
        <v>8273</v>
      </c>
      <c r="BK38" s="271">
        <v>46.3</v>
      </c>
      <c r="BL38" s="272">
        <v>6.99</v>
      </c>
      <c r="BM38" s="264">
        <v>245</v>
      </c>
      <c r="BN38" s="271">
        <v>311.44</v>
      </c>
      <c r="BO38" s="272">
        <v>49.05</v>
      </c>
      <c r="BP38" s="264">
        <v>8093</v>
      </c>
      <c r="BQ38" s="271">
        <v>8.93</v>
      </c>
      <c r="BR38" s="272">
        <v>1.01</v>
      </c>
      <c r="BS38" s="259">
        <v>8304</v>
      </c>
      <c r="BT38" s="273">
        <v>166.7</v>
      </c>
      <c r="BU38" s="274">
        <v>26.24</v>
      </c>
      <c r="BV38" s="264">
        <v>8283</v>
      </c>
      <c r="BW38" s="271">
        <v>12.62</v>
      </c>
      <c r="BX38" s="272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4" t="str">
        <f t="shared" si="30"/>
        <v/>
      </c>
      <c r="AX39" s="324"/>
      <c r="AZ39" s="277" t="s">
        <v>81</v>
      </c>
      <c r="BA39" s="238">
        <v>6199</v>
      </c>
      <c r="BB39" s="239">
        <v>36.68</v>
      </c>
      <c r="BC39" s="240">
        <v>7.09</v>
      </c>
      <c r="BD39" s="238">
        <v>6164</v>
      </c>
      <c r="BE39" s="239">
        <v>28.04</v>
      </c>
      <c r="BF39" s="240">
        <v>5.83</v>
      </c>
      <c r="BG39" s="241">
        <v>6192</v>
      </c>
      <c r="BH39" s="239">
        <v>48.95</v>
      </c>
      <c r="BI39" s="242">
        <v>11.28</v>
      </c>
      <c r="BJ39" s="238">
        <v>6147</v>
      </c>
      <c r="BK39" s="239">
        <v>56.58</v>
      </c>
      <c r="BL39" s="240">
        <v>6.66</v>
      </c>
      <c r="BM39" s="257">
        <v>521</v>
      </c>
      <c r="BN39" s="267">
        <v>437.56</v>
      </c>
      <c r="BO39" s="268">
        <v>84.34</v>
      </c>
      <c r="BP39" s="238">
        <v>6045</v>
      </c>
      <c r="BQ39" s="239">
        <v>7.55</v>
      </c>
      <c r="BR39" s="240">
        <v>0.69</v>
      </c>
      <c r="BS39" s="241">
        <v>6155</v>
      </c>
      <c r="BT39" s="239">
        <v>217.14</v>
      </c>
      <c r="BU39" s="242">
        <v>25.72</v>
      </c>
      <c r="BV39" s="243">
        <v>6135</v>
      </c>
      <c r="BW39" s="275">
        <v>22.71</v>
      </c>
      <c r="BX39" s="244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4" t="str">
        <f t="shared" si="30"/>
        <v/>
      </c>
      <c r="AX40" s="324"/>
      <c r="AZ40" s="57" t="s">
        <v>80</v>
      </c>
      <c r="BA40" s="245">
        <v>5690</v>
      </c>
      <c r="BB40" s="246">
        <v>24.82</v>
      </c>
      <c r="BC40" s="247">
        <v>4.6500000000000004</v>
      </c>
      <c r="BD40" s="245">
        <v>5660</v>
      </c>
      <c r="BE40" s="246">
        <v>22.13</v>
      </c>
      <c r="BF40" s="247">
        <v>5.69</v>
      </c>
      <c r="BG40" s="248">
        <v>5679</v>
      </c>
      <c r="BH40" s="246">
        <v>48.83</v>
      </c>
      <c r="BI40" s="249">
        <v>10.3</v>
      </c>
      <c r="BJ40" s="245">
        <v>5657</v>
      </c>
      <c r="BK40" s="246">
        <v>48.18</v>
      </c>
      <c r="BL40" s="247">
        <v>5.51</v>
      </c>
      <c r="BM40" s="259">
        <v>451</v>
      </c>
      <c r="BN40" s="273">
        <v>337.21</v>
      </c>
      <c r="BO40" s="274">
        <v>59.98</v>
      </c>
      <c r="BP40" s="245">
        <v>5606</v>
      </c>
      <c r="BQ40" s="246">
        <v>9.02</v>
      </c>
      <c r="BR40" s="247">
        <v>0.79</v>
      </c>
      <c r="BS40" s="248">
        <v>5664</v>
      </c>
      <c r="BT40" s="246">
        <v>169.4</v>
      </c>
      <c r="BU40" s="249">
        <v>22.39</v>
      </c>
      <c r="BV40" s="250">
        <v>5652</v>
      </c>
      <c r="BW40" s="276">
        <v>12.7</v>
      </c>
      <c r="BX40" s="251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4" t="str">
        <f t="shared" si="30"/>
        <v/>
      </c>
      <c r="AX41" s="324"/>
      <c r="AZ41" s="277" t="s">
        <v>83</v>
      </c>
      <c r="BA41" s="252">
        <v>5971</v>
      </c>
      <c r="BB41" s="253">
        <v>38.64</v>
      </c>
      <c r="BC41" s="254">
        <v>7.34</v>
      </c>
      <c r="BD41" s="252">
        <v>5954</v>
      </c>
      <c r="BE41" s="253">
        <v>29.63</v>
      </c>
      <c r="BF41" s="254">
        <v>6.02</v>
      </c>
      <c r="BG41" s="255">
        <v>5957</v>
      </c>
      <c r="BH41" s="253">
        <v>51.31</v>
      </c>
      <c r="BI41" s="256">
        <v>11.42</v>
      </c>
      <c r="BJ41" s="252">
        <v>5923</v>
      </c>
      <c r="BK41" s="253">
        <v>57.98</v>
      </c>
      <c r="BL41" s="254">
        <v>7.11</v>
      </c>
      <c r="BM41" s="257">
        <v>513</v>
      </c>
      <c r="BN41" s="267">
        <v>425.01</v>
      </c>
      <c r="BO41" s="268">
        <v>89.3</v>
      </c>
      <c r="BP41" s="252">
        <v>5690</v>
      </c>
      <c r="BQ41" s="253">
        <v>7.35</v>
      </c>
      <c r="BR41" s="254">
        <v>0.73</v>
      </c>
      <c r="BS41" s="255">
        <v>5824</v>
      </c>
      <c r="BT41" s="253">
        <v>223.51</v>
      </c>
      <c r="BU41" s="256">
        <v>26.25</v>
      </c>
      <c r="BV41" s="257">
        <v>5756</v>
      </c>
      <c r="BW41" s="267">
        <v>24.56</v>
      </c>
      <c r="BX41" s="258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4" t="str">
        <f t="shared" si="30"/>
        <v/>
      </c>
      <c r="AX42" s="324"/>
      <c r="AZ42" s="57" t="s">
        <v>82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4">
        <v>408</v>
      </c>
      <c r="BN42" s="271">
        <v>340.42</v>
      </c>
      <c r="BO42" s="272">
        <v>59.41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1">
        <v>13.15</v>
      </c>
      <c r="BX42" s="265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4" t="str">
        <f t="shared" si="30"/>
        <v/>
      </c>
      <c r="AX43" s="324"/>
      <c r="AZ43" s="277" t="s">
        <v>85</v>
      </c>
      <c r="BA43" s="238">
        <v>5808</v>
      </c>
      <c r="BB43" s="239">
        <v>39.909999999999997</v>
      </c>
      <c r="BC43" s="240">
        <v>7.5</v>
      </c>
      <c r="BD43" s="238">
        <v>5786</v>
      </c>
      <c r="BE43" s="239">
        <v>30.38</v>
      </c>
      <c r="BF43" s="240">
        <v>6.01</v>
      </c>
      <c r="BG43" s="241">
        <v>5792</v>
      </c>
      <c r="BH43" s="239">
        <v>52.27</v>
      </c>
      <c r="BI43" s="242">
        <v>11.54</v>
      </c>
      <c r="BJ43" s="238">
        <v>5774</v>
      </c>
      <c r="BK43" s="239">
        <v>58.49</v>
      </c>
      <c r="BL43" s="240">
        <v>7.31</v>
      </c>
      <c r="BM43" s="257">
        <v>476</v>
      </c>
      <c r="BN43" s="267">
        <v>420.29</v>
      </c>
      <c r="BO43" s="268">
        <v>84.21</v>
      </c>
      <c r="BP43" s="238">
        <v>5711</v>
      </c>
      <c r="BQ43" s="239">
        <v>7.28</v>
      </c>
      <c r="BR43" s="240">
        <v>0.72</v>
      </c>
      <c r="BS43" s="241">
        <v>5775</v>
      </c>
      <c r="BT43" s="239">
        <v>225.05</v>
      </c>
      <c r="BU43" s="242">
        <v>26.24</v>
      </c>
      <c r="BV43" s="243">
        <v>5756</v>
      </c>
      <c r="BW43" s="275">
        <v>25.43</v>
      </c>
      <c r="BX43" s="244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4" t="str">
        <f t="shared" si="30"/>
        <v/>
      </c>
      <c r="AX44" s="324"/>
      <c r="AZ44" s="57" t="s">
        <v>84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4">
        <v>442</v>
      </c>
      <c r="BN44" s="271">
        <v>334.48</v>
      </c>
      <c r="BO44" s="272">
        <v>64.319999999999993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1">
        <v>13.5</v>
      </c>
      <c r="BX44" s="265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4" t="str">
        <f t="shared" si="30"/>
        <v/>
      </c>
      <c r="AX45" s="324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4" t="str">
        <f t="shared" si="30"/>
        <v/>
      </c>
      <c r="AX46" s="324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4" t="str">
        <f t="shared" si="30"/>
        <v/>
      </c>
      <c r="AX47" s="324"/>
      <c r="AZ47" s="279" t="s">
        <v>136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4" t="str">
        <f t="shared" si="30"/>
        <v/>
      </c>
      <c r="AX48" s="324"/>
      <c r="AZ48" s="309" t="s">
        <v>137</v>
      </c>
      <c r="BA48" s="310"/>
      <c r="BB48" s="310"/>
      <c r="BC48" s="311"/>
      <c r="BD48" s="315" t="s">
        <v>138</v>
      </c>
      <c r="BE48" s="316"/>
      <c r="BF48" s="316"/>
      <c r="BG48" s="317"/>
      <c r="BH48" s="316" t="s">
        <v>139</v>
      </c>
      <c r="BI48" s="316"/>
      <c r="BJ48" s="316"/>
      <c r="BK48" s="317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4" t="str">
        <f t="shared" si="30"/>
        <v/>
      </c>
      <c r="AX49" s="324"/>
      <c r="AZ49" s="312"/>
      <c r="BA49" s="313"/>
      <c r="BB49" s="313"/>
      <c r="BC49" s="314"/>
      <c r="BD49" s="280" t="s">
        <v>140</v>
      </c>
      <c r="BE49" s="281" t="s">
        <v>141</v>
      </c>
      <c r="BF49" s="282" t="s">
        <v>142</v>
      </c>
      <c r="BG49" s="283" t="s">
        <v>143</v>
      </c>
      <c r="BH49" s="284" t="s">
        <v>140</v>
      </c>
      <c r="BI49" s="281" t="s">
        <v>141</v>
      </c>
      <c r="BJ49" s="281" t="s">
        <v>142</v>
      </c>
      <c r="BK49" s="283" t="s">
        <v>143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4" t="str">
        <f t="shared" si="30"/>
        <v/>
      </c>
      <c r="AX50" s="324"/>
      <c r="AZ50" s="318" t="s">
        <v>144</v>
      </c>
      <c r="BA50" s="321" t="s">
        <v>145</v>
      </c>
      <c r="BB50" s="285" t="s">
        <v>146</v>
      </c>
      <c r="BC50" s="286" t="s">
        <v>147</v>
      </c>
      <c r="BD50" s="287">
        <v>117.6</v>
      </c>
      <c r="BE50" s="288">
        <v>117</v>
      </c>
      <c r="BF50" s="289">
        <f>BD50-BE50</f>
        <v>0.59999999999999432</v>
      </c>
      <c r="BG50" s="290">
        <v>4</v>
      </c>
      <c r="BH50" s="287">
        <v>22.1</v>
      </c>
      <c r="BI50" s="288">
        <v>21.8</v>
      </c>
      <c r="BJ50" s="288">
        <f>BH50-BI50</f>
        <v>0.30000000000000071</v>
      </c>
      <c r="BK50" s="291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4" t="str">
        <f t="shared" si="30"/>
        <v/>
      </c>
      <c r="AX51" s="324"/>
      <c r="AZ51" s="319"/>
      <c r="BA51" s="322"/>
      <c r="BB51" s="292" t="s">
        <v>148</v>
      </c>
      <c r="BC51" s="293" t="s">
        <v>149</v>
      </c>
      <c r="BD51" s="294">
        <v>123.6</v>
      </c>
      <c r="BE51" s="295">
        <v>122.9</v>
      </c>
      <c r="BF51" s="296">
        <f>BD51-BE51</f>
        <v>0.69999999999998863</v>
      </c>
      <c r="BG51" s="297">
        <v>3</v>
      </c>
      <c r="BH51" s="294">
        <v>25.4</v>
      </c>
      <c r="BI51" s="295">
        <v>24.6</v>
      </c>
      <c r="BJ51" s="295">
        <f t="shared" ref="BJ51:BJ73" si="33">BH51-BI51</f>
        <v>0.79999999999999716</v>
      </c>
      <c r="BK51" s="298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4" t="str">
        <f t="shared" si="30"/>
        <v/>
      </c>
      <c r="AX52" s="324"/>
      <c r="AZ52" s="319"/>
      <c r="BA52" s="322"/>
      <c r="BB52" s="292" t="s">
        <v>150</v>
      </c>
      <c r="BC52" s="293" t="s">
        <v>151</v>
      </c>
      <c r="BD52" s="294">
        <v>128.69999999999999</v>
      </c>
      <c r="BE52" s="295">
        <v>128.5</v>
      </c>
      <c r="BF52" s="296">
        <f t="shared" ref="BF52:BF54" si="34">BD52-BE52</f>
        <v>0.19999999999998863</v>
      </c>
      <c r="BG52" s="297">
        <v>9</v>
      </c>
      <c r="BH52" s="294">
        <v>28.4</v>
      </c>
      <c r="BI52" s="295">
        <v>28</v>
      </c>
      <c r="BJ52" s="295">
        <f t="shared" si="33"/>
        <v>0.39999999999999858</v>
      </c>
      <c r="BK52" s="298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4" t="str">
        <f t="shared" si="30"/>
        <v/>
      </c>
      <c r="AX53" s="324"/>
      <c r="AZ53" s="319"/>
      <c r="BA53" s="322"/>
      <c r="BB53" s="292" t="s">
        <v>152</v>
      </c>
      <c r="BC53" s="293" t="s">
        <v>153</v>
      </c>
      <c r="BD53" s="294">
        <v>134.5</v>
      </c>
      <c r="BE53" s="295">
        <v>133.9</v>
      </c>
      <c r="BF53" s="296">
        <f t="shared" si="34"/>
        <v>0.59999999999999432</v>
      </c>
      <c r="BG53" s="297">
        <v>6</v>
      </c>
      <c r="BH53" s="294">
        <v>33</v>
      </c>
      <c r="BI53" s="295">
        <v>31.5</v>
      </c>
      <c r="BJ53" s="295">
        <f t="shared" si="33"/>
        <v>1.5</v>
      </c>
      <c r="BK53" s="298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4" t="str">
        <f t="shared" si="30"/>
        <v/>
      </c>
      <c r="AX54" s="324"/>
      <c r="AZ54" s="319"/>
      <c r="BA54" s="322"/>
      <c r="BB54" s="292" t="s">
        <v>154</v>
      </c>
      <c r="BC54" s="293" t="s">
        <v>155</v>
      </c>
      <c r="BD54" s="294">
        <v>140.5</v>
      </c>
      <c r="BE54" s="295">
        <v>139.69999999999999</v>
      </c>
      <c r="BF54" s="296">
        <f t="shared" si="34"/>
        <v>0.80000000000001137</v>
      </c>
      <c r="BG54" s="297">
        <v>4</v>
      </c>
      <c r="BH54" s="294">
        <v>37.5</v>
      </c>
      <c r="BI54" s="295">
        <v>35.700000000000003</v>
      </c>
      <c r="BJ54" s="295">
        <f t="shared" si="33"/>
        <v>1.7999999999999972</v>
      </c>
      <c r="BK54" s="298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4" t="str">
        <f t="shared" si="30"/>
        <v/>
      </c>
      <c r="AX55" s="324"/>
      <c r="AZ55" s="319"/>
      <c r="BA55" s="323"/>
      <c r="BB55" s="299" t="s">
        <v>156</v>
      </c>
      <c r="BC55" s="300" t="s">
        <v>157</v>
      </c>
      <c r="BD55" s="301">
        <v>147.5</v>
      </c>
      <c r="BE55" s="302">
        <v>146.1</v>
      </c>
      <c r="BF55" s="303">
        <f>BD55-BE55</f>
        <v>1.4000000000000057</v>
      </c>
      <c r="BG55" s="304">
        <v>2</v>
      </c>
      <c r="BH55" s="301">
        <v>42.8</v>
      </c>
      <c r="BI55" s="302">
        <v>40</v>
      </c>
      <c r="BJ55" s="302">
        <f t="shared" si="33"/>
        <v>2.7999999999999972</v>
      </c>
      <c r="BK55" s="305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4" t="str">
        <f t="shared" si="30"/>
        <v/>
      </c>
      <c r="AX56" s="324"/>
      <c r="AZ56" s="319"/>
      <c r="BA56" s="321" t="s">
        <v>158</v>
      </c>
      <c r="BB56" s="285" t="s">
        <v>146</v>
      </c>
      <c r="BC56" s="286" t="s">
        <v>159</v>
      </c>
      <c r="BD56" s="287">
        <v>154.69999999999999</v>
      </c>
      <c r="BE56" s="288">
        <v>154</v>
      </c>
      <c r="BF56" s="288">
        <f t="shared" ref="BF56:BF73" si="35">BD56-BE56</f>
        <v>0.69999999999998863</v>
      </c>
      <c r="BG56" s="290">
        <v>6</v>
      </c>
      <c r="BH56" s="287">
        <v>46.8</v>
      </c>
      <c r="BI56" s="288">
        <v>45.7</v>
      </c>
      <c r="BJ56" s="288">
        <f t="shared" si="33"/>
        <v>1.0999999999999943</v>
      </c>
      <c r="BK56" s="291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4" t="str">
        <f t="shared" si="30"/>
        <v/>
      </c>
      <c r="AX57" s="324"/>
      <c r="AZ57" s="319"/>
      <c r="BA57" s="322"/>
      <c r="BB57" s="292" t="s">
        <v>148</v>
      </c>
      <c r="BC57" s="293" t="s">
        <v>160</v>
      </c>
      <c r="BD57" s="294">
        <v>161.6</v>
      </c>
      <c r="BE57" s="295">
        <v>160.9</v>
      </c>
      <c r="BF57" s="295">
        <f t="shared" si="35"/>
        <v>0.69999999999998863</v>
      </c>
      <c r="BG57" s="297">
        <v>6</v>
      </c>
      <c r="BH57" s="294">
        <v>52.3</v>
      </c>
      <c r="BI57" s="295">
        <v>50.6</v>
      </c>
      <c r="BJ57" s="295">
        <f t="shared" si="33"/>
        <v>1.6999999999999957</v>
      </c>
      <c r="BK57" s="298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4" t="str">
        <f t="shared" si="30"/>
        <v/>
      </c>
      <c r="AX58" s="324"/>
      <c r="AZ58" s="319"/>
      <c r="BA58" s="323"/>
      <c r="BB58" s="299" t="s">
        <v>150</v>
      </c>
      <c r="BC58" s="300" t="s">
        <v>161</v>
      </c>
      <c r="BD58" s="301">
        <v>166.2</v>
      </c>
      <c r="BE58" s="302">
        <v>165.8</v>
      </c>
      <c r="BF58" s="306">
        <f t="shared" si="35"/>
        <v>0.39999999999997726</v>
      </c>
      <c r="BG58" s="304">
        <v>8</v>
      </c>
      <c r="BH58" s="301">
        <v>56.6</v>
      </c>
      <c r="BI58" s="302">
        <v>55</v>
      </c>
      <c r="BJ58" s="302">
        <f t="shared" si="33"/>
        <v>1.6000000000000014</v>
      </c>
      <c r="BK58" s="305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4" t="str">
        <f t="shared" si="30"/>
        <v/>
      </c>
      <c r="AX59" s="324"/>
      <c r="AZ59" s="319"/>
      <c r="BA59" s="321" t="s">
        <v>162</v>
      </c>
      <c r="BB59" s="285" t="s">
        <v>146</v>
      </c>
      <c r="BC59" s="286" t="s">
        <v>163</v>
      </c>
      <c r="BD59" s="287">
        <v>169.4</v>
      </c>
      <c r="BE59" s="288">
        <v>168.6</v>
      </c>
      <c r="BF59" s="288">
        <f t="shared" si="35"/>
        <v>0.80000000000001137</v>
      </c>
      <c r="BG59" s="290">
        <v>5</v>
      </c>
      <c r="BH59" s="287">
        <v>59.6</v>
      </c>
      <c r="BI59" s="288">
        <v>59.1</v>
      </c>
      <c r="BJ59" s="288">
        <f t="shared" si="33"/>
        <v>0.5</v>
      </c>
      <c r="BK59" s="291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4" t="str">
        <f t="shared" si="30"/>
        <v/>
      </c>
      <c r="AX60" s="324"/>
      <c r="AZ60" s="319"/>
      <c r="BA60" s="322"/>
      <c r="BB60" s="292" t="s">
        <v>148</v>
      </c>
      <c r="BC60" s="293" t="s">
        <v>164</v>
      </c>
      <c r="BD60" s="294">
        <v>170.5</v>
      </c>
      <c r="BE60" s="295">
        <v>169.9</v>
      </c>
      <c r="BF60" s="295">
        <f t="shared" si="35"/>
        <v>0.59999999999999432</v>
      </c>
      <c r="BG60" s="297">
        <v>5</v>
      </c>
      <c r="BH60" s="294">
        <v>60.6</v>
      </c>
      <c r="BI60" s="295">
        <v>60.7</v>
      </c>
      <c r="BJ60" s="295">
        <f t="shared" si="33"/>
        <v>-0.10000000000000142</v>
      </c>
      <c r="BK60" s="298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4" t="str">
        <f t="shared" si="30"/>
        <v/>
      </c>
      <c r="AX61" s="324"/>
      <c r="AZ61" s="320"/>
      <c r="BA61" s="323"/>
      <c r="BB61" s="299" t="s">
        <v>150</v>
      </c>
      <c r="BC61" s="300" t="s">
        <v>165</v>
      </c>
      <c r="BD61" s="301">
        <v>170.8</v>
      </c>
      <c r="BE61" s="302">
        <v>170.7</v>
      </c>
      <c r="BF61" s="306">
        <f t="shared" si="35"/>
        <v>0.10000000000002274</v>
      </c>
      <c r="BG61" s="304">
        <v>21</v>
      </c>
      <c r="BH61" s="301">
        <v>63.4</v>
      </c>
      <c r="BI61" s="302">
        <v>62.5</v>
      </c>
      <c r="BJ61" s="302">
        <f t="shared" si="33"/>
        <v>0.89999999999999858</v>
      </c>
      <c r="BK61" s="305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4" t="str">
        <f t="shared" si="30"/>
        <v/>
      </c>
      <c r="AX62" s="324"/>
      <c r="AZ62" s="318" t="s">
        <v>166</v>
      </c>
      <c r="BA62" s="321" t="s">
        <v>145</v>
      </c>
      <c r="BB62" s="285" t="s">
        <v>146</v>
      </c>
      <c r="BC62" s="286" t="s">
        <v>147</v>
      </c>
      <c r="BD62" s="287">
        <v>116.3</v>
      </c>
      <c r="BE62" s="288">
        <v>116</v>
      </c>
      <c r="BF62" s="288">
        <f t="shared" si="35"/>
        <v>0.29999999999999716</v>
      </c>
      <c r="BG62" s="290">
        <v>7</v>
      </c>
      <c r="BH62" s="287">
        <v>21.4</v>
      </c>
      <c r="BI62" s="288">
        <v>21.3</v>
      </c>
      <c r="BJ62" s="288">
        <f t="shared" si="33"/>
        <v>9.9999999999997868E-2</v>
      </c>
      <c r="BK62" s="291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4" t="str">
        <f t="shared" si="30"/>
        <v/>
      </c>
      <c r="AX63" s="324"/>
      <c r="AZ63" s="319"/>
      <c r="BA63" s="322"/>
      <c r="BB63" s="292" t="s">
        <v>148</v>
      </c>
      <c r="BC63" s="293" t="s">
        <v>149</v>
      </c>
      <c r="BD63" s="294">
        <v>122.5</v>
      </c>
      <c r="BE63" s="295">
        <v>122</v>
      </c>
      <c r="BF63" s="295">
        <f t="shared" si="35"/>
        <v>0.5</v>
      </c>
      <c r="BG63" s="297">
        <v>6</v>
      </c>
      <c r="BH63" s="294">
        <v>24.5</v>
      </c>
      <c r="BI63" s="295">
        <v>24</v>
      </c>
      <c r="BJ63" s="295">
        <f t="shared" si="33"/>
        <v>0.5</v>
      </c>
      <c r="BK63" s="298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4" t="str">
        <f t="shared" si="30"/>
        <v/>
      </c>
      <c r="AX64" s="324"/>
      <c r="AZ64" s="319"/>
      <c r="BA64" s="322"/>
      <c r="BB64" s="292" t="s">
        <v>150</v>
      </c>
      <c r="BC64" s="293" t="s">
        <v>151</v>
      </c>
      <c r="BD64" s="294">
        <v>128.5</v>
      </c>
      <c r="BE64" s="295">
        <v>128.1</v>
      </c>
      <c r="BF64" s="295">
        <f t="shared" si="35"/>
        <v>0.40000000000000568</v>
      </c>
      <c r="BG64" s="297">
        <v>9</v>
      </c>
      <c r="BH64" s="294">
        <v>28.3</v>
      </c>
      <c r="BI64" s="295">
        <v>27.3</v>
      </c>
      <c r="BJ64" s="295">
        <f t="shared" si="33"/>
        <v>1</v>
      </c>
      <c r="BK64" s="298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4" t="str">
        <f t="shared" si="30"/>
        <v/>
      </c>
      <c r="AX65" s="324"/>
      <c r="AZ65" s="319"/>
      <c r="BA65" s="322"/>
      <c r="BB65" s="292" t="s">
        <v>152</v>
      </c>
      <c r="BC65" s="293" t="s">
        <v>153</v>
      </c>
      <c r="BD65" s="294">
        <v>135.1</v>
      </c>
      <c r="BE65" s="295">
        <v>134.5</v>
      </c>
      <c r="BF65" s="295">
        <f t="shared" si="35"/>
        <v>0.59999999999999432</v>
      </c>
      <c r="BG65" s="297">
        <v>5</v>
      </c>
      <c r="BH65" s="294">
        <v>31.7</v>
      </c>
      <c r="BI65" s="295">
        <v>31.1</v>
      </c>
      <c r="BJ65" s="295">
        <f t="shared" si="33"/>
        <v>0.59999999999999787</v>
      </c>
      <c r="BK65" s="298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4" t="str">
        <f t="shared" si="30"/>
        <v/>
      </c>
      <c r="AX66" s="324"/>
      <c r="AZ66" s="319"/>
      <c r="BA66" s="322"/>
      <c r="BB66" s="292" t="s">
        <v>154</v>
      </c>
      <c r="BC66" s="293" t="s">
        <v>155</v>
      </c>
      <c r="BD66" s="294">
        <v>141.80000000000001</v>
      </c>
      <c r="BE66" s="295">
        <v>141.4</v>
      </c>
      <c r="BF66" s="307">
        <f t="shared" si="35"/>
        <v>0.40000000000000568</v>
      </c>
      <c r="BG66" s="297">
        <v>9</v>
      </c>
      <c r="BH66" s="294">
        <v>37</v>
      </c>
      <c r="BI66" s="295">
        <v>35.5</v>
      </c>
      <c r="BJ66" s="295">
        <f t="shared" si="33"/>
        <v>1.5</v>
      </c>
      <c r="BK66" s="298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4" t="str">
        <f t="shared" si="30"/>
        <v/>
      </c>
      <c r="AX67" s="324"/>
      <c r="AZ67" s="319"/>
      <c r="BA67" s="323"/>
      <c r="BB67" s="299" t="s">
        <v>156</v>
      </c>
      <c r="BC67" s="300" t="s">
        <v>157</v>
      </c>
      <c r="BD67" s="301">
        <v>148.5</v>
      </c>
      <c r="BE67" s="302">
        <v>147.9</v>
      </c>
      <c r="BF67" s="306">
        <f t="shared" si="35"/>
        <v>0.59999999999999432</v>
      </c>
      <c r="BG67" s="304">
        <v>6</v>
      </c>
      <c r="BH67" s="301">
        <v>41.6</v>
      </c>
      <c r="BI67" s="302">
        <v>40.5</v>
      </c>
      <c r="BJ67" s="302">
        <f t="shared" si="33"/>
        <v>1.1000000000000014</v>
      </c>
      <c r="BK67" s="305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4" t="str">
        <f t="shared" si="30"/>
        <v/>
      </c>
      <c r="AX68" s="324"/>
      <c r="AZ68" s="319"/>
      <c r="BA68" s="321" t="s">
        <v>158</v>
      </c>
      <c r="BB68" s="285" t="s">
        <v>146</v>
      </c>
      <c r="BC68" s="286" t="s">
        <v>159</v>
      </c>
      <c r="BD68" s="287">
        <v>152.69999999999999</v>
      </c>
      <c r="BE68" s="288">
        <v>152.19999999999999</v>
      </c>
      <c r="BF68" s="288">
        <f t="shared" si="35"/>
        <v>0.5</v>
      </c>
      <c r="BG68" s="290">
        <v>6</v>
      </c>
      <c r="BH68" s="287">
        <v>45.6</v>
      </c>
      <c r="BI68" s="288">
        <v>44.5</v>
      </c>
      <c r="BJ68" s="288">
        <f t="shared" si="33"/>
        <v>1.1000000000000014</v>
      </c>
      <c r="BK68" s="291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4" t="str">
        <f t="shared" si="30"/>
        <v/>
      </c>
      <c r="AX69" s="324"/>
      <c r="AZ69" s="319"/>
      <c r="BA69" s="322"/>
      <c r="BB69" s="292" t="s">
        <v>148</v>
      </c>
      <c r="BC69" s="293" t="s">
        <v>160</v>
      </c>
      <c r="BD69" s="294">
        <v>155.1</v>
      </c>
      <c r="BE69" s="295">
        <v>154.9</v>
      </c>
      <c r="BF69" s="307">
        <f t="shared" si="35"/>
        <v>0.19999999999998863</v>
      </c>
      <c r="BG69" s="297">
        <v>15</v>
      </c>
      <c r="BH69" s="294">
        <v>48.4</v>
      </c>
      <c r="BI69" s="295">
        <v>47.7</v>
      </c>
      <c r="BJ69" s="295">
        <f t="shared" si="33"/>
        <v>0.69999999999999574</v>
      </c>
      <c r="BK69" s="298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4" t="str">
        <f t="shared" si="30"/>
        <v/>
      </c>
      <c r="AX70" s="324"/>
      <c r="AZ70" s="319"/>
      <c r="BA70" s="323"/>
      <c r="BB70" s="299" t="s">
        <v>150</v>
      </c>
      <c r="BC70" s="300" t="s">
        <v>161</v>
      </c>
      <c r="BD70" s="301">
        <v>156.80000000000001</v>
      </c>
      <c r="BE70" s="302">
        <v>156.5</v>
      </c>
      <c r="BF70" s="306">
        <f t="shared" si="35"/>
        <v>0.30000000000001137</v>
      </c>
      <c r="BG70" s="304">
        <v>10</v>
      </c>
      <c r="BH70" s="301">
        <v>50.3</v>
      </c>
      <c r="BI70" s="302">
        <v>49.9</v>
      </c>
      <c r="BJ70" s="302">
        <f t="shared" si="33"/>
        <v>0.39999999999999858</v>
      </c>
      <c r="BK70" s="305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4" t="str">
        <f t="shared" si="30"/>
        <v/>
      </c>
      <c r="AX71" s="324"/>
      <c r="AZ71" s="319"/>
      <c r="BA71" s="321" t="s">
        <v>162</v>
      </c>
      <c r="BB71" s="285" t="s">
        <v>146</v>
      </c>
      <c r="BC71" s="286" t="s">
        <v>163</v>
      </c>
      <c r="BD71" s="287">
        <v>156.69999999999999</v>
      </c>
      <c r="BE71" s="288">
        <v>157.19999999999999</v>
      </c>
      <c r="BF71" s="288">
        <f t="shared" si="35"/>
        <v>-0.5</v>
      </c>
      <c r="BG71" s="290">
        <v>32</v>
      </c>
      <c r="BH71" s="287">
        <v>51.6</v>
      </c>
      <c r="BI71" s="288">
        <v>51.2</v>
      </c>
      <c r="BJ71" s="288">
        <f t="shared" si="33"/>
        <v>0.39999999999999858</v>
      </c>
      <c r="BK71" s="291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4" t="str">
        <f t="shared" si="30"/>
        <v/>
      </c>
      <c r="AX72" s="324"/>
      <c r="AZ72" s="319"/>
      <c r="BA72" s="322"/>
      <c r="BB72" s="292" t="s">
        <v>148</v>
      </c>
      <c r="BC72" s="293" t="s">
        <v>164</v>
      </c>
      <c r="BD72" s="294">
        <v>158</v>
      </c>
      <c r="BE72" s="295">
        <v>157.69999999999999</v>
      </c>
      <c r="BF72" s="307">
        <f t="shared" si="35"/>
        <v>0.30000000000001137</v>
      </c>
      <c r="BG72" s="297">
        <v>10</v>
      </c>
      <c r="BH72" s="294">
        <v>52.8</v>
      </c>
      <c r="BI72" s="295">
        <v>52.1</v>
      </c>
      <c r="BJ72" s="295">
        <f t="shared" si="33"/>
        <v>0.69999999999999574</v>
      </c>
      <c r="BK72" s="298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4" t="str">
        <f t="shared" si="30"/>
        <v/>
      </c>
      <c r="AX73" s="324"/>
      <c r="AZ73" s="320"/>
      <c r="BA73" s="323"/>
      <c r="BB73" s="299" t="s">
        <v>150</v>
      </c>
      <c r="BC73" s="300" t="s">
        <v>165</v>
      </c>
      <c r="BD73" s="301">
        <v>158.19999999999999</v>
      </c>
      <c r="BE73" s="302">
        <v>158</v>
      </c>
      <c r="BF73" s="306">
        <f t="shared" si="35"/>
        <v>0.19999999999998863</v>
      </c>
      <c r="BG73" s="304">
        <v>14</v>
      </c>
      <c r="BH73" s="301">
        <v>53.2</v>
      </c>
      <c r="BI73" s="302">
        <v>52.5</v>
      </c>
      <c r="BJ73" s="302">
        <f t="shared" si="33"/>
        <v>0.70000000000000284</v>
      </c>
      <c r="BK73" s="305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4" t="str">
        <f t="shared" si="30"/>
        <v/>
      </c>
      <c r="AX74" s="324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4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4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4" t="str">
        <f t="shared" si="66"/>
        <v/>
      </c>
      <c r="AX76" s="324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4" t="str">
        <f t="shared" si="66"/>
        <v/>
      </c>
      <c r="AX77" s="324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4" t="str">
        <f t="shared" si="66"/>
        <v/>
      </c>
      <c r="AX78" s="324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4" t="str">
        <f t="shared" si="66"/>
        <v/>
      </c>
      <c r="AX79" s="324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4" t="str">
        <f t="shared" si="66"/>
        <v/>
      </c>
      <c r="AX80" s="324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4" t="str">
        <f t="shared" si="66"/>
        <v/>
      </c>
      <c r="AX81" s="324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4" t="str">
        <f t="shared" si="66"/>
        <v/>
      </c>
      <c r="AX82" s="324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4" t="str">
        <f t="shared" si="66"/>
        <v/>
      </c>
      <c r="AX83" s="324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4" t="str">
        <f t="shared" si="66"/>
        <v/>
      </c>
      <c r="AX84" s="324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4" t="str">
        <f t="shared" si="66"/>
        <v/>
      </c>
      <c r="AX85" s="324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4" t="str">
        <f t="shared" si="66"/>
        <v/>
      </c>
      <c r="AX86" s="324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4" t="str">
        <f t="shared" si="66"/>
        <v/>
      </c>
      <c r="AX87" s="324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4" t="str">
        <f t="shared" si="66"/>
        <v/>
      </c>
      <c r="AX88" s="324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4" t="str">
        <f t="shared" si="66"/>
        <v/>
      </c>
      <c r="AX89" s="324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4" t="str">
        <f t="shared" si="66"/>
        <v/>
      </c>
      <c r="AX90" s="324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4" t="str">
        <f t="shared" si="66"/>
        <v/>
      </c>
      <c r="AX91" s="324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4" t="str">
        <f t="shared" si="66"/>
        <v/>
      </c>
      <c r="AX92" s="324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4" t="str">
        <f t="shared" si="66"/>
        <v/>
      </c>
      <c r="AX93" s="324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4" t="str">
        <f t="shared" si="66"/>
        <v/>
      </c>
      <c r="AX94" s="324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4" t="str">
        <f t="shared" si="66"/>
        <v/>
      </c>
      <c r="AX95" s="324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4" t="str">
        <f t="shared" si="66"/>
        <v/>
      </c>
      <c r="AX96" s="324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4" t="str">
        <f t="shared" si="66"/>
        <v/>
      </c>
      <c r="AX97" s="324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4" t="str">
        <f t="shared" si="66"/>
        <v/>
      </c>
      <c r="AX98" s="324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4" t="str">
        <f t="shared" si="66"/>
        <v/>
      </c>
      <c r="AX99" s="324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4" t="str">
        <f t="shared" si="66"/>
        <v/>
      </c>
      <c r="AX100" s="324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4" t="str">
        <f t="shared" si="66"/>
        <v/>
      </c>
      <c r="AX101" s="324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4" t="str">
        <f t="shared" si="66"/>
        <v/>
      </c>
      <c r="AX102" s="324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4" t="str">
        <f t="shared" si="66"/>
        <v/>
      </c>
      <c r="AX103" s="324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4" t="str">
        <f t="shared" si="66"/>
        <v/>
      </c>
      <c r="AX104" s="324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4" t="str">
        <f t="shared" si="66"/>
        <v/>
      </c>
      <c r="AX105" s="324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4" t="str">
        <f t="shared" si="66"/>
        <v/>
      </c>
      <c r="AX106" s="324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4" t="str">
        <f t="shared" si="66"/>
        <v/>
      </c>
      <c r="AX107" s="324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4" t="str">
        <f t="shared" si="66"/>
        <v/>
      </c>
      <c r="AX108" s="324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4" t="str">
        <f t="shared" si="66"/>
        <v/>
      </c>
      <c r="AX109" s="324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4" t="str">
        <f t="shared" si="66"/>
        <v/>
      </c>
      <c r="AX110" s="324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4" t="str">
        <f t="shared" si="66"/>
        <v/>
      </c>
      <c r="AX111" s="324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4" t="str">
        <f t="shared" si="66"/>
        <v/>
      </c>
      <c r="AX112" s="324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4" t="str">
        <f t="shared" si="66"/>
        <v/>
      </c>
      <c r="AX113" s="324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4" t="str">
        <f t="shared" si="66"/>
        <v/>
      </c>
      <c r="AX114" s="324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4" t="str">
        <f t="shared" si="66"/>
        <v/>
      </c>
      <c r="AX115" s="324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4" t="str">
        <f t="shared" si="66"/>
        <v/>
      </c>
      <c r="AX116" s="324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4" t="str">
        <f t="shared" si="66"/>
        <v/>
      </c>
      <c r="AX117" s="324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4" t="str">
        <f t="shared" si="66"/>
        <v/>
      </c>
      <c r="AX118" s="324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4" t="str">
        <f t="shared" si="66"/>
        <v/>
      </c>
      <c r="AX119" s="324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4" t="str">
        <f t="shared" si="66"/>
        <v/>
      </c>
      <c r="AX120" s="324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4" t="str">
        <f t="shared" si="66"/>
        <v/>
      </c>
      <c r="AX121" s="324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4" t="str">
        <f t="shared" si="66"/>
        <v/>
      </c>
      <c r="AX122" s="324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4" t="str">
        <f t="shared" si="66"/>
        <v/>
      </c>
      <c r="AX123" s="324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4" t="str">
        <f t="shared" si="66"/>
        <v/>
      </c>
      <c r="AX124" s="324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4" t="str">
        <f t="shared" si="66"/>
        <v/>
      </c>
      <c r="AX125" s="324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4" t="str">
        <f t="shared" si="66"/>
        <v/>
      </c>
      <c r="AX126" s="324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4" t="str">
        <f t="shared" si="66"/>
        <v/>
      </c>
      <c r="AX127" s="324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4" t="str">
        <f t="shared" si="66"/>
        <v/>
      </c>
      <c r="AX128" s="324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4" t="str">
        <f t="shared" si="66"/>
        <v/>
      </c>
      <c r="AX129" s="324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4" t="str">
        <f t="shared" si="66"/>
        <v/>
      </c>
      <c r="AX130" s="324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4" t="str">
        <f t="shared" si="66"/>
        <v/>
      </c>
      <c r="AX131" s="324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4" t="str">
        <f t="shared" si="66"/>
        <v/>
      </c>
      <c r="AX132" s="324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4" t="str">
        <f t="shared" si="66"/>
        <v/>
      </c>
      <c r="AX133" s="324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4" t="str">
        <f t="shared" si="66"/>
        <v/>
      </c>
      <c r="AX134" s="324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4" t="str">
        <f t="shared" si="66"/>
        <v/>
      </c>
      <c r="AX135" s="324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4" t="str">
        <f t="shared" si="66"/>
        <v/>
      </c>
      <c r="AX136" s="324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4" t="str">
        <f t="shared" si="66"/>
        <v/>
      </c>
      <c r="AX137" s="324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4" t="str">
        <f t="shared" si="66"/>
        <v/>
      </c>
      <c r="AX138" s="324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4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4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4" t="str">
        <f t="shared" si="99"/>
        <v/>
      </c>
      <c r="AX140" s="324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4" t="str">
        <f t="shared" si="99"/>
        <v/>
      </c>
      <c r="AX141" s="324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4" t="str">
        <f t="shared" si="99"/>
        <v/>
      </c>
      <c r="AX142" s="324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4" t="str">
        <f t="shared" si="99"/>
        <v/>
      </c>
      <c r="AX143" s="324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4" t="str">
        <f t="shared" si="99"/>
        <v/>
      </c>
      <c r="AX144" s="324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4" t="str">
        <f t="shared" si="99"/>
        <v/>
      </c>
      <c r="AX145" s="324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4" t="str">
        <f t="shared" si="99"/>
        <v/>
      </c>
      <c r="AX146" s="324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4" t="str">
        <f t="shared" si="99"/>
        <v/>
      </c>
      <c r="AX147" s="324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4" t="str">
        <f t="shared" si="99"/>
        <v/>
      </c>
      <c r="AX148" s="324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4" t="str">
        <f t="shared" si="99"/>
        <v/>
      </c>
      <c r="AX149" s="324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4" t="str">
        <f t="shared" si="99"/>
        <v/>
      </c>
      <c r="AX150" s="324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4" t="str">
        <f t="shared" si="99"/>
        <v/>
      </c>
      <c r="AX151" s="324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4" t="str">
        <f t="shared" si="99"/>
        <v/>
      </c>
      <c r="AX152" s="324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4" t="str">
        <f t="shared" si="99"/>
        <v/>
      </c>
      <c r="AX153" s="324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4" t="str">
        <f t="shared" si="99"/>
        <v/>
      </c>
      <c r="AX154" s="324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4" t="str">
        <f t="shared" si="99"/>
        <v/>
      </c>
      <c r="AX155" s="324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4" t="str">
        <f t="shared" si="99"/>
        <v/>
      </c>
      <c r="AX156" s="324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4" t="str">
        <f t="shared" si="99"/>
        <v/>
      </c>
      <c r="AX157" s="324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4" t="str">
        <f t="shared" si="99"/>
        <v/>
      </c>
      <c r="AX158" s="324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4" t="str">
        <f t="shared" si="99"/>
        <v/>
      </c>
      <c r="AX159" s="324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4" t="str">
        <f t="shared" si="99"/>
        <v/>
      </c>
      <c r="AX160" s="324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4" t="str">
        <f t="shared" si="99"/>
        <v/>
      </c>
      <c r="AX161" s="324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4" t="str">
        <f t="shared" si="99"/>
        <v/>
      </c>
      <c r="AX162" s="324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4" t="str">
        <f t="shared" si="99"/>
        <v/>
      </c>
      <c r="AX163" s="324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4" t="str">
        <f t="shared" si="99"/>
        <v/>
      </c>
      <c r="AX164" s="324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4" t="str">
        <f t="shared" si="99"/>
        <v/>
      </c>
      <c r="AX165" s="324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4" t="str">
        <f t="shared" si="99"/>
        <v/>
      </c>
      <c r="AX166" s="324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4" t="str">
        <f t="shared" si="99"/>
        <v/>
      </c>
      <c r="AX167" s="324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4" t="str">
        <f t="shared" si="99"/>
        <v/>
      </c>
      <c r="AX168" s="324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4" t="str">
        <f t="shared" si="99"/>
        <v/>
      </c>
      <c r="AX169" s="324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4" t="str">
        <f t="shared" si="99"/>
        <v/>
      </c>
      <c r="AX170" s="324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4" t="str">
        <f t="shared" si="99"/>
        <v/>
      </c>
      <c r="AX171" s="324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4" t="str">
        <f t="shared" si="99"/>
        <v/>
      </c>
      <c r="AX172" s="324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4" t="str">
        <f t="shared" si="99"/>
        <v/>
      </c>
      <c r="AX173" s="324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4" t="str">
        <f t="shared" si="99"/>
        <v/>
      </c>
      <c r="AX174" s="324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4" t="str">
        <f t="shared" si="99"/>
        <v/>
      </c>
      <c r="AX175" s="324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4" t="str">
        <f t="shared" si="99"/>
        <v/>
      </c>
      <c r="AX176" s="324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4" t="str">
        <f t="shared" si="99"/>
        <v/>
      </c>
      <c r="AX177" s="324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4" t="str">
        <f t="shared" si="99"/>
        <v/>
      </c>
      <c r="AX178" s="324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4" t="str">
        <f t="shared" si="99"/>
        <v/>
      </c>
      <c r="AX179" s="324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4" t="str">
        <f t="shared" si="99"/>
        <v/>
      </c>
      <c r="AX180" s="324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4" t="str">
        <f t="shared" si="99"/>
        <v/>
      </c>
      <c r="AX181" s="324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4" t="str">
        <f t="shared" si="99"/>
        <v/>
      </c>
      <c r="AX182" s="324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4" t="str">
        <f t="shared" si="99"/>
        <v/>
      </c>
      <c r="AX183" s="324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4" t="str">
        <f t="shared" si="99"/>
        <v/>
      </c>
      <c r="AX184" s="324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4" t="str">
        <f t="shared" si="99"/>
        <v/>
      </c>
      <c r="AX185" s="324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4" t="str">
        <f t="shared" si="99"/>
        <v/>
      </c>
      <c r="AX186" s="324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4" t="str">
        <f t="shared" si="99"/>
        <v/>
      </c>
      <c r="AX187" s="324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4" t="str">
        <f t="shared" si="99"/>
        <v/>
      </c>
      <c r="AX188" s="324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4" t="str">
        <f t="shared" si="99"/>
        <v/>
      </c>
      <c r="AX189" s="324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4" t="str">
        <f t="shared" si="99"/>
        <v/>
      </c>
      <c r="AX190" s="324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4" t="str">
        <f t="shared" si="99"/>
        <v/>
      </c>
      <c r="AX191" s="324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4" t="str">
        <f t="shared" si="99"/>
        <v/>
      </c>
      <c r="AX192" s="324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4" t="str">
        <f t="shared" si="99"/>
        <v/>
      </c>
      <c r="AX193" s="324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4" t="str">
        <f t="shared" si="99"/>
        <v/>
      </c>
      <c r="AX194" s="324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4" t="str">
        <f t="shared" si="99"/>
        <v/>
      </c>
      <c r="AX195" s="324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4" t="str">
        <f t="shared" si="99"/>
        <v/>
      </c>
      <c r="AX196" s="324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4" t="str">
        <f t="shared" si="99"/>
        <v/>
      </c>
      <c r="AX197" s="324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4" t="str">
        <f t="shared" si="99"/>
        <v/>
      </c>
      <c r="AX198" s="324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4" t="str">
        <f t="shared" si="99"/>
        <v/>
      </c>
      <c r="AX199" s="324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4" t="str">
        <f t="shared" si="99"/>
        <v/>
      </c>
      <c r="AX200" s="324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4" t="str">
        <f t="shared" si="99"/>
        <v/>
      </c>
      <c r="AX201" s="324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4" t="str">
        <f t="shared" si="99"/>
        <v/>
      </c>
      <c r="AX202" s="324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4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4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4" t="str">
        <f t="shared" si="132"/>
        <v/>
      </c>
      <c r="AX204" s="324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4" t="str">
        <f t="shared" si="132"/>
        <v/>
      </c>
      <c r="AX205" s="324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4" t="str">
        <f t="shared" si="132"/>
        <v/>
      </c>
      <c r="AX206" s="324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4" t="str">
        <f t="shared" si="132"/>
        <v/>
      </c>
      <c r="AX207" s="324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4" t="str">
        <f t="shared" si="132"/>
        <v/>
      </c>
      <c r="AX208" s="324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4" t="str">
        <f t="shared" si="132"/>
        <v/>
      </c>
      <c r="AX209" s="324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4" t="str">
        <f t="shared" si="132"/>
        <v/>
      </c>
      <c r="AX210" s="324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4" t="str">
        <f t="shared" si="132"/>
        <v/>
      </c>
      <c r="AX211" s="324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4" t="str">
        <f t="shared" si="132"/>
        <v/>
      </c>
      <c r="AX212" s="324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4" t="str">
        <f t="shared" si="132"/>
        <v/>
      </c>
      <c r="AX213" s="324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4" t="str">
        <f t="shared" si="132"/>
        <v/>
      </c>
      <c r="AX214" s="324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4" t="str">
        <f t="shared" si="132"/>
        <v/>
      </c>
      <c r="AX215" s="324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4" t="str">
        <f t="shared" si="132"/>
        <v/>
      </c>
      <c r="AX216" s="324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4" t="str">
        <f t="shared" si="132"/>
        <v/>
      </c>
      <c r="AX217" s="324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4" t="str">
        <f t="shared" si="132"/>
        <v/>
      </c>
      <c r="AX218" s="324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4" t="str">
        <f t="shared" si="132"/>
        <v/>
      </c>
      <c r="AX219" s="324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4" t="str">
        <f t="shared" si="132"/>
        <v/>
      </c>
      <c r="AX220" s="324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4" t="str">
        <f t="shared" si="132"/>
        <v/>
      </c>
      <c r="AX221" s="324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4" t="str">
        <f t="shared" si="132"/>
        <v/>
      </c>
      <c r="AX222" s="324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4" t="str">
        <f t="shared" si="132"/>
        <v/>
      </c>
      <c r="AX223" s="324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4" t="str">
        <f t="shared" si="132"/>
        <v/>
      </c>
      <c r="AX224" s="324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4" t="str">
        <f t="shared" si="132"/>
        <v/>
      </c>
      <c r="AX225" s="324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4" t="str">
        <f t="shared" si="132"/>
        <v/>
      </c>
      <c r="AX226" s="324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4" t="str">
        <f t="shared" si="132"/>
        <v/>
      </c>
      <c r="AX227" s="324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4" t="str">
        <f t="shared" si="132"/>
        <v/>
      </c>
      <c r="AX228" s="324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4" t="str">
        <f t="shared" si="132"/>
        <v/>
      </c>
      <c r="AX229" s="324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4" t="str">
        <f t="shared" si="132"/>
        <v/>
      </c>
      <c r="AX230" s="324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4" t="str">
        <f t="shared" si="132"/>
        <v/>
      </c>
      <c r="AX231" s="324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4" t="str">
        <f t="shared" si="132"/>
        <v/>
      </c>
      <c r="AX232" s="324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4" t="str">
        <f t="shared" si="132"/>
        <v/>
      </c>
      <c r="AX233" s="324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4" t="str">
        <f t="shared" si="132"/>
        <v/>
      </c>
      <c r="AX234" s="324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4" t="str">
        <f t="shared" si="132"/>
        <v/>
      </c>
      <c r="AX235" s="324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4" t="str">
        <f t="shared" si="132"/>
        <v/>
      </c>
      <c r="AX236" s="324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4" t="str">
        <f t="shared" si="132"/>
        <v/>
      </c>
      <c r="AX237" s="324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4" t="str">
        <f t="shared" si="132"/>
        <v/>
      </c>
      <c r="AX238" s="324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4" t="str">
        <f t="shared" si="132"/>
        <v/>
      </c>
      <c r="AX239" s="324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4" t="str">
        <f t="shared" si="132"/>
        <v/>
      </c>
      <c r="AX240" s="324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4" t="str">
        <f t="shared" si="132"/>
        <v/>
      </c>
      <c r="AX241" s="324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4" t="str">
        <f t="shared" si="132"/>
        <v/>
      </c>
      <c r="AX242" s="324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4" t="str">
        <f t="shared" si="132"/>
        <v/>
      </c>
      <c r="AX243" s="324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4" t="str">
        <f t="shared" si="132"/>
        <v/>
      </c>
      <c r="AX244" s="324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4" t="str">
        <f t="shared" si="132"/>
        <v/>
      </c>
      <c r="AX245" s="324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4" t="str">
        <f t="shared" si="132"/>
        <v/>
      </c>
      <c r="AX246" s="324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4" t="str">
        <f t="shared" si="132"/>
        <v/>
      </c>
      <c r="AX247" s="324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4" t="str">
        <f t="shared" si="132"/>
        <v/>
      </c>
      <c r="AX248" s="324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4" t="str">
        <f t="shared" si="132"/>
        <v/>
      </c>
      <c r="AX249" s="324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4" t="str">
        <f t="shared" si="132"/>
        <v/>
      </c>
      <c r="AX250" s="324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4" t="str">
        <f t="shared" si="132"/>
        <v/>
      </c>
      <c r="AX251" s="324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4" t="str">
        <f t="shared" si="132"/>
        <v/>
      </c>
      <c r="AX252" s="324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4" t="str">
        <f t="shared" si="132"/>
        <v/>
      </c>
      <c r="AX253" s="324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4" t="str">
        <f t="shared" si="132"/>
        <v/>
      </c>
      <c r="AX254" s="324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4" t="str">
        <f t="shared" si="132"/>
        <v/>
      </c>
      <c r="AX255" s="324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4" t="str">
        <f t="shared" si="132"/>
        <v/>
      </c>
      <c r="AX256" s="324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4" t="str">
        <f t="shared" si="132"/>
        <v/>
      </c>
      <c r="AX257" s="324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4" t="str">
        <f t="shared" si="132"/>
        <v/>
      </c>
      <c r="AX258" s="324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4" t="str">
        <f t="shared" si="132"/>
        <v/>
      </c>
      <c r="AX259" s="324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4" t="str">
        <f t="shared" si="132"/>
        <v/>
      </c>
      <c r="AX260" s="324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4" t="str">
        <f t="shared" si="132"/>
        <v/>
      </c>
      <c r="AX261" s="324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4" t="str">
        <f t="shared" si="132"/>
        <v/>
      </c>
      <c r="AX262" s="324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4" t="str">
        <f t="shared" si="132"/>
        <v/>
      </c>
      <c r="AX263" s="324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4" t="str">
        <f t="shared" si="132"/>
        <v/>
      </c>
      <c r="AX264" s="324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4" t="str">
        <f t="shared" si="132"/>
        <v/>
      </c>
      <c r="AX265" s="324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4" t="str">
        <f t="shared" si="132"/>
        <v/>
      </c>
      <c r="AX266" s="324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4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4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4" t="str">
        <f t="shared" si="165"/>
        <v/>
      </c>
      <c r="AX268" s="324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4" t="str">
        <f t="shared" si="165"/>
        <v/>
      </c>
      <c r="AX269" s="324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4" t="str">
        <f t="shared" si="165"/>
        <v/>
      </c>
      <c r="AX270" s="324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4" t="str">
        <f t="shared" si="165"/>
        <v/>
      </c>
      <c r="AX271" s="324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4" t="str">
        <f t="shared" si="165"/>
        <v/>
      </c>
      <c r="AX272" s="324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4" t="str">
        <f t="shared" si="165"/>
        <v/>
      </c>
      <c r="AX273" s="324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4" t="str">
        <f t="shared" si="165"/>
        <v/>
      </c>
      <c r="AX274" s="324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4" t="str">
        <f t="shared" si="165"/>
        <v/>
      </c>
      <c r="AX275" s="324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4" t="str">
        <f t="shared" si="165"/>
        <v/>
      </c>
      <c r="AX276" s="324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4" t="str">
        <f t="shared" si="165"/>
        <v/>
      </c>
      <c r="AX277" s="324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4" t="str">
        <f t="shared" si="165"/>
        <v/>
      </c>
      <c r="AX278" s="324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4" t="str">
        <f t="shared" si="165"/>
        <v/>
      </c>
      <c r="AX279" s="324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4" t="str">
        <f t="shared" si="165"/>
        <v/>
      </c>
      <c r="AX280" s="324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4" t="str">
        <f t="shared" si="165"/>
        <v/>
      </c>
      <c r="AX281" s="324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4" t="str">
        <f t="shared" si="165"/>
        <v/>
      </c>
      <c r="AX282" s="324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4" t="str">
        <f t="shared" si="165"/>
        <v/>
      </c>
      <c r="AX283" s="324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4" t="str">
        <f t="shared" si="165"/>
        <v/>
      </c>
      <c r="AX284" s="324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4" t="str">
        <f t="shared" si="165"/>
        <v/>
      </c>
      <c r="AX285" s="324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4" t="str">
        <f t="shared" si="165"/>
        <v/>
      </c>
      <c r="AX286" s="324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4" t="str">
        <f t="shared" si="165"/>
        <v/>
      </c>
      <c r="AX287" s="324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4" t="str">
        <f t="shared" si="165"/>
        <v/>
      </c>
      <c r="AX288" s="324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4" t="str">
        <f t="shared" si="165"/>
        <v/>
      </c>
      <c r="AX289" s="324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4" t="str">
        <f t="shared" si="165"/>
        <v/>
      </c>
      <c r="AX290" s="324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4" t="str">
        <f t="shared" si="165"/>
        <v/>
      </c>
      <c r="AX291" s="324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4" t="str">
        <f t="shared" si="165"/>
        <v/>
      </c>
      <c r="AX292" s="324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4" t="str">
        <f t="shared" si="165"/>
        <v/>
      </c>
      <c r="AX293" s="324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4" t="str">
        <f t="shared" si="165"/>
        <v/>
      </c>
      <c r="AX294" s="324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4" t="str">
        <f t="shared" si="165"/>
        <v/>
      </c>
      <c r="AX295" s="324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4" t="str">
        <f t="shared" si="165"/>
        <v/>
      </c>
      <c r="AX296" s="324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4" t="str">
        <f t="shared" si="165"/>
        <v/>
      </c>
      <c r="AX297" s="324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4" t="str">
        <f t="shared" si="165"/>
        <v/>
      </c>
      <c r="AX298" s="324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4" t="str">
        <f t="shared" si="165"/>
        <v/>
      </c>
      <c r="AX299" s="324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4" t="str">
        <f t="shared" si="165"/>
        <v/>
      </c>
      <c r="AX300" s="324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4" t="str">
        <f t="shared" si="165"/>
        <v/>
      </c>
      <c r="AX301" s="324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4" t="str">
        <f t="shared" si="165"/>
        <v/>
      </c>
      <c r="AX302" s="324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4" t="str">
        <f t="shared" si="165"/>
        <v/>
      </c>
      <c r="AX303" s="324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4" t="str">
        <f t="shared" si="165"/>
        <v/>
      </c>
      <c r="AX304" s="324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4" t="str">
        <f t="shared" si="165"/>
        <v/>
      </c>
      <c r="AX305" s="324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4" t="str">
        <f t="shared" si="165"/>
        <v/>
      </c>
      <c r="AX306" s="324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4" t="str">
        <f t="shared" si="165"/>
        <v/>
      </c>
      <c r="AX307" s="324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4" t="str">
        <f t="shared" si="165"/>
        <v/>
      </c>
      <c r="AX308" s="324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4" t="str">
        <f t="shared" si="165"/>
        <v/>
      </c>
      <c r="AX309" s="324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14</v>
      </c>
      <c r="M312" s="149">
        <v>2</v>
      </c>
      <c r="P312" s="150">
        <v>8</v>
      </c>
      <c r="Q312" s="151">
        <v>2</v>
      </c>
      <c r="T312" s="150">
        <v>23</v>
      </c>
      <c r="U312" s="151">
        <v>2</v>
      </c>
      <c r="X312" s="150">
        <v>27</v>
      </c>
      <c r="Y312" s="151">
        <v>2</v>
      </c>
      <c r="Z312" s="146"/>
      <c r="AA312" s="146"/>
      <c r="AD312" s="152">
        <v>230</v>
      </c>
      <c r="AE312" s="151">
        <v>9</v>
      </c>
      <c r="AH312" s="150">
        <v>15</v>
      </c>
      <c r="AI312" s="151">
        <v>2</v>
      </c>
      <c r="AL312" s="150">
        <v>7.8</v>
      </c>
      <c r="AM312" s="151">
        <v>9</v>
      </c>
      <c r="AP312" s="150">
        <v>118</v>
      </c>
      <c r="AQ312" s="151">
        <v>2</v>
      </c>
      <c r="AT312" s="150">
        <v>8</v>
      </c>
      <c r="AU312" s="151">
        <v>2</v>
      </c>
      <c r="AV312" s="187">
        <v>31</v>
      </c>
      <c r="AW312" s="151" t="s">
        <v>116</v>
      </c>
    </row>
    <row r="313" spans="1:50">
      <c r="L313" s="148">
        <v>17</v>
      </c>
      <c r="M313" s="149">
        <v>3</v>
      </c>
      <c r="P313" s="150">
        <v>11</v>
      </c>
      <c r="Q313" s="151">
        <v>3</v>
      </c>
      <c r="T313" s="150">
        <v>30</v>
      </c>
      <c r="U313" s="151">
        <v>3</v>
      </c>
      <c r="X313" s="150">
        <v>32</v>
      </c>
      <c r="Y313" s="151">
        <v>3</v>
      </c>
      <c r="Z313" s="146"/>
      <c r="AA313" s="146"/>
      <c r="AD313" s="152">
        <v>243</v>
      </c>
      <c r="AE313" s="151">
        <v>8</v>
      </c>
      <c r="AH313" s="150">
        <v>21</v>
      </c>
      <c r="AI313" s="151">
        <v>3</v>
      </c>
      <c r="AL313" s="153">
        <v>8.1</v>
      </c>
      <c r="AM313" s="151">
        <v>8</v>
      </c>
      <c r="AP313" s="150">
        <v>132</v>
      </c>
      <c r="AQ313" s="151">
        <v>3</v>
      </c>
      <c r="AT313" s="150">
        <v>10</v>
      </c>
      <c r="AU313" s="151">
        <v>3</v>
      </c>
      <c r="AV313" s="187">
        <v>43</v>
      </c>
      <c r="AW313" s="151" t="s">
        <v>117</v>
      </c>
    </row>
    <row r="314" spans="1:50">
      <c r="L314" s="148">
        <v>20</v>
      </c>
      <c r="M314" s="149">
        <v>4</v>
      </c>
      <c r="P314" s="150">
        <v>13</v>
      </c>
      <c r="Q314" s="151">
        <v>4</v>
      </c>
      <c r="T314" s="150">
        <v>35</v>
      </c>
      <c r="U314" s="151">
        <v>4</v>
      </c>
      <c r="X314" s="150">
        <v>36</v>
      </c>
      <c r="Y314" s="151">
        <v>4</v>
      </c>
      <c r="Z314" s="146"/>
      <c r="AA314" s="146"/>
      <c r="AD314" s="152">
        <v>260</v>
      </c>
      <c r="AE314" s="151">
        <v>7</v>
      </c>
      <c r="AH314" s="150">
        <v>27</v>
      </c>
      <c r="AI314" s="151">
        <v>4</v>
      </c>
      <c r="AL314" s="150">
        <v>8.4</v>
      </c>
      <c r="AM314" s="151">
        <v>7</v>
      </c>
      <c r="AP314" s="150">
        <v>145</v>
      </c>
      <c r="AQ314" s="151">
        <v>4</v>
      </c>
      <c r="AT314" s="150">
        <v>11</v>
      </c>
      <c r="AU314" s="151">
        <v>4</v>
      </c>
      <c r="AV314" s="187">
        <v>54</v>
      </c>
      <c r="AW314" s="151" t="s">
        <v>118</v>
      </c>
    </row>
    <row r="315" spans="1:50" ht="14.25" thickBot="1">
      <c r="L315" s="148">
        <v>23</v>
      </c>
      <c r="M315" s="149">
        <v>5</v>
      </c>
      <c r="P315" s="154">
        <v>15</v>
      </c>
      <c r="Q315" s="155">
        <v>5</v>
      </c>
      <c r="T315" s="154">
        <v>40</v>
      </c>
      <c r="U315" s="155">
        <v>5</v>
      </c>
      <c r="X315" s="154">
        <v>39</v>
      </c>
      <c r="Y315" s="155">
        <v>5</v>
      </c>
      <c r="Z315" s="146"/>
      <c r="AA315" s="146"/>
      <c r="AD315" s="156">
        <v>278</v>
      </c>
      <c r="AE315" s="155">
        <v>6</v>
      </c>
      <c r="AH315" s="154">
        <v>35</v>
      </c>
      <c r="AI315" s="155">
        <v>5</v>
      </c>
      <c r="AL315" s="154">
        <v>8.6999999999999993</v>
      </c>
      <c r="AM315" s="155">
        <v>6</v>
      </c>
      <c r="AP315" s="154">
        <v>157</v>
      </c>
      <c r="AQ315" s="155">
        <v>5</v>
      </c>
      <c r="AT315" s="154">
        <v>12</v>
      </c>
      <c r="AU315" s="155">
        <v>5</v>
      </c>
      <c r="AV315" s="188">
        <v>65</v>
      </c>
      <c r="AW315" s="157" t="s">
        <v>119</v>
      </c>
    </row>
    <row r="316" spans="1:50">
      <c r="L316" s="148">
        <v>25</v>
      </c>
      <c r="M316" s="149">
        <v>6</v>
      </c>
      <c r="P316" s="150">
        <v>18</v>
      </c>
      <c r="Q316" s="151">
        <v>6</v>
      </c>
      <c r="T316" s="150">
        <v>45</v>
      </c>
      <c r="U316" s="151">
        <v>6</v>
      </c>
      <c r="X316" s="150">
        <v>42</v>
      </c>
      <c r="Y316" s="151">
        <v>6</v>
      </c>
      <c r="Z316" s="146"/>
      <c r="AA316" s="146"/>
      <c r="AD316" s="152">
        <v>297</v>
      </c>
      <c r="AE316" s="151">
        <v>5</v>
      </c>
      <c r="AH316" s="150">
        <v>44</v>
      </c>
      <c r="AI316" s="151">
        <v>6</v>
      </c>
      <c r="AL316" s="150">
        <v>9</v>
      </c>
      <c r="AM316" s="151">
        <v>5</v>
      </c>
      <c r="AP316" s="150">
        <v>168</v>
      </c>
      <c r="AQ316" s="151">
        <v>6</v>
      </c>
      <c r="AT316" s="158">
        <v>14</v>
      </c>
      <c r="AU316" s="159">
        <v>6</v>
      </c>
      <c r="AV316" s="160"/>
      <c r="AW316" s="160"/>
    </row>
    <row r="317" spans="1:50">
      <c r="L317" s="148">
        <v>28</v>
      </c>
      <c r="M317" s="149">
        <v>7</v>
      </c>
      <c r="P317" s="150">
        <v>20</v>
      </c>
      <c r="Q317" s="151">
        <v>7</v>
      </c>
      <c r="T317" s="150">
        <v>50</v>
      </c>
      <c r="U317" s="151">
        <v>7</v>
      </c>
      <c r="X317" s="150">
        <v>45</v>
      </c>
      <c r="Y317" s="151">
        <v>7</v>
      </c>
      <c r="Z317" s="146"/>
      <c r="AA317" s="146"/>
      <c r="AD317" s="152">
        <v>319</v>
      </c>
      <c r="AE317" s="151">
        <v>4</v>
      </c>
      <c r="AH317" s="150">
        <v>54</v>
      </c>
      <c r="AI317" s="151">
        <v>7</v>
      </c>
      <c r="AL317" s="153">
        <v>9.4</v>
      </c>
      <c r="AM317" s="151">
        <v>4</v>
      </c>
      <c r="AP317" s="150">
        <v>179</v>
      </c>
      <c r="AQ317" s="151">
        <v>7</v>
      </c>
      <c r="AT317" s="150">
        <v>16</v>
      </c>
      <c r="AU317" s="151">
        <v>7</v>
      </c>
      <c r="AV317" s="160"/>
      <c r="AW317" s="160"/>
    </row>
    <row r="318" spans="1:50">
      <c r="L318" s="148">
        <v>30</v>
      </c>
      <c r="M318" s="149">
        <v>8</v>
      </c>
      <c r="P318" s="150">
        <v>23</v>
      </c>
      <c r="Q318" s="151">
        <v>8</v>
      </c>
      <c r="T318" s="150">
        <v>54</v>
      </c>
      <c r="U318" s="151">
        <v>8</v>
      </c>
      <c r="X318" s="150">
        <v>48</v>
      </c>
      <c r="Y318" s="151">
        <v>8</v>
      </c>
      <c r="Z318" s="146"/>
      <c r="AA318" s="146"/>
      <c r="AD318" s="152">
        <v>343</v>
      </c>
      <c r="AE318" s="151">
        <v>3</v>
      </c>
      <c r="AH318" s="150">
        <v>64</v>
      </c>
      <c r="AI318" s="151">
        <v>8</v>
      </c>
      <c r="AL318" s="150">
        <v>9.9</v>
      </c>
      <c r="AM318" s="151">
        <v>3</v>
      </c>
      <c r="AP318" s="150">
        <v>190</v>
      </c>
      <c r="AQ318" s="151">
        <v>8</v>
      </c>
      <c r="AT318" s="150">
        <v>18</v>
      </c>
      <c r="AU318" s="151">
        <v>8</v>
      </c>
      <c r="AV318" s="160"/>
      <c r="AW318" s="160"/>
    </row>
    <row r="319" spans="1:50">
      <c r="L319" s="148">
        <v>33</v>
      </c>
      <c r="M319" s="149">
        <v>9</v>
      </c>
      <c r="P319" s="150">
        <v>26</v>
      </c>
      <c r="Q319" s="151">
        <v>9</v>
      </c>
      <c r="T319" s="150">
        <v>58</v>
      </c>
      <c r="U319" s="151">
        <v>9</v>
      </c>
      <c r="X319" s="150">
        <v>50</v>
      </c>
      <c r="Y319" s="151">
        <v>9</v>
      </c>
      <c r="Z319" s="146"/>
      <c r="AA319" s="146"/>
      <c r="AD319" s="152">
        <v>375</v>
      </c>
      <c r="AE319" s="151">
        <v>2</v>
      </c>
      <c r="AH319" s="150">
        <v>76</v>
      </c>
      <c r="AI319" s="151">
        <v>9</v>
      </c>
      <c r="AL319" s="150">
        <v>10.4</v>
      </c>
      <c r="AM319" s="151">
        <v>2</v>
      </c>
      <c r="AP319" s="150">
        <v>200</v>
      </c>
      <c r="AQ319" s="151">
        <v>9</v>
      </c>
      <c r="AT319" s="150">
        <v>20</v>
      </c>
      <c r="AU319" s="151">
        <v>9</v>
      </c>
      <c r="AV319" s="160"/>
      <c r="AW319" s="160"/>
    </row>
    <row r="320" spans="1:50" ht="14.25" thickBot="1">
      <c r="L320" s="161">
        <v>36</v>
      </c>
      <c r="M320" s="162">
        <v>10</v>
      </c>
      <c r="P320" s="163">
        <v>29</v>
      </c>
      <c r="Q320" s="164">
        <v>10</v>
      </c>
      <c r="T320" s="163">
        <v>63</v>
      </c>
      <c r="U320" s="164">
        <v>10</v>
      </c>
      <c r="X320" s="163">
        <v>53</v>
      </c>
      <c r="Y320" s="164">
        <v>10</v>
      </c>
      <c r="Z320" s="146"/>
      <c r="AA320" s="146"/>
      <c r="AD320" s="165">
        <v>418</v>
      </c>
      <c r="AE320" s="164">
        <v>1</v>
      </c>
      <c r="AH320" s="163">
        <v>88</v>
      </c>
      <c r="AI320" s="164">
        <v>10</v>
      </c>
      <c r="AL320" s="163">
        <v>11.3</v>
      </c>
      <c r="AM320" s="164">
        <v>1</v>
      </c>
      <c r="AP320" s="163">
        <v>210</v>
      </c>
      <c r="AQ320" s="164">
        <v>10</v>
      </c>
      <c r="AT320" s="163">
        <v>23</v>
      </c>
      <c r="AU320" s="164">
        <v>10</v>
      </c>
      <c r="AV320" s="160"/>
      <c r="AW320" s="160"/>
    </row>
    <row r="323" ht="16.5" customHeight="1"/>
  </sheetData>
  <mergeCells count="393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5" t="s">
        <v>49</v>
      </c>
      <c r="C2" s="375"/>
      <c r="D2" s="375"/>
      <c r="E2" s="375"/>
      <c r="F2" s="375"/>
      <c r="G2" s="375"/>
      <c r="H2" s="375"/>
      <c r="I2" s="375"/>
      <c r="J2" s="375"/>
      <c r="K2" s="375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53</v>
      </c>
      <c r="H3" s="76" t="s">
        <v>30</v>
      </c>
      <c r="I3" s="79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8" t="str">
        <f>I3</f>
        <v>男子</v>
      </c>
      <c r="D7" s="67">
        <f>VLOOKUP($B$4,$AA$203:$AV$214,3,FALSE)</f>
        <v>36.633099824868651</v>
      </c>
      <c r="E7" s="67">
        <f>VLOOKUP($B$4,$AA$203:$AV$214,6,FALSE)</f>
        <v>28.017446471054718</v>
      </c>
      <c r="F7" s="67">
        <f>VLOOKUP($B$4,$AA$203:$AV$214,9,FALSE)</f>
        <v>47.890736342042757</v>
      </c>
      <c r="G7" s="67">
        <f>VLOOKUP($B$4,$AA$203:$AV$214,12,FALSE)</f>
        <v>55.401268834258524</v>
      </c>
      <c r="H7" s="67">
        <f>VLOOKUP($B$4,$AA$203:$AV$214,15,FALSE)</f>
        <v>385.72687224669602</v>
      </c>
      <c r="I7" s="67">
        <f>VLOOKUP($B$4,$AA$203:$AV$214,18,FALSE)</f>
        <v>7.5128365384615492</v>
      </c>
      <c r="J7" s="67">
        <f>VLOOKUP($B$4,$AA$203:$AV$214,21,FALSE)</f>
        <v>218.41124497991967</v>
      </c>
      <c r="K7" s="67">
        <f>VLOOKUP($B$4,$AA$203:$AZ$214,24,FALSE)</f>
        <v>23.445643153526969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１年</v>
      </c>
      <c r="C11" s="75" t="str">
        <f>I3</f>
        <v>男子</v>
      </c>
      <c r="D11" s="74">
        <f>VLOOKUP($B$4,$AA$223:$AY$234,3,FALSE)</f>
        <v>36.68</v>
      </c>
      <c r="E11" s="74">
        <f>VLOOKUP($B$4,$AA$223:$AY$234,6,FALSE)</f>
        <v>28.04</v>
      </c>
      <c r="F11" s="74">
        <f>VLOOKUP($B$4,$AA$223:$AY$234,9,FALSE)</f>
        <v>48.95</v>
      </c>
      <c r="G11" s="74">
        <f>VLOOKUP($B$4,$AA$223:$AY$234,12,FALSE)</f>
        <v>56.58</v>
      </c>
      <c r="H11" s="74">
        <f>VLOOKUP($B$4,$AA$223:$AY$234,15,FALSE)</f>
        <v>437.56</v>
      </c>
      <c r="I11" s="74">
        <f>VLOOKUP($B$4,$AA$223:$AY$234,18,FALSE)</f>
        <v>7.55</v>
      </c>
      <c r="J11" s="74">
        <f>VLOOKUP($B$4,$AA$223:$AY$234,21,FALSE)</f>
        <v>217.14</v>
      </c>
      <c r="K11" s="74">
        <f>VLOOKUP($B$4,$AA$223:$AZ$234,24,FALSE)</f>
        <v>22.71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１年</v>
      </c>
      <c r="C15" s="88" t="str">
        <f>I3</f>
        <v>男子</v>
      </c>
      <c r="D15" s="89" t="str">
        <f>VLOOKUP('データシート（高１男子）'!$C$5,'データシート（高１男子）'!$C$5:$AN$5,8)</f>
        <v/>
      </c>
      <c r="E15" s="89" t="str">
        <f>VLOOKUP('データシート（高１男子）'!$C$5,'データシート（高１男子）'!$C$5:$AN$5,12)</f>
        <v/>
      </c>
      <c r="F15" s="89" t="str">
        <f>VLOOKUP('データシート（高１男子）'!$C$5,'データシート（高１男子）'!$C$5:$AN$5,16)</f>
        <v/>
      </c>
      <c r="G15" s="89" t="str">
        <f>VLOOKUP('データシート（高１男子）'!$C$5,'データシート（高１男子）'!$C$5:$AN$5,20)</f>
        <v/>
      </c>
      <c r="H15" s="89" t="str">
        <f>VLOOKUP('データシート（高１男子）'!$C$5,'データシート（高１男子）'!$C$5:$AN$5,26)</f>
        <v/>
      </c>
      <c r="I15" s="89" t="str">
        <f>VLOOKUP('データシート（高１男子）'!$C$5,'データシート（高１男子）'!$C$5:$AN$5,34)</f>
        <v/>
      </c>
      <c r="J15" s="89" t="str">
        <f>VLOOKUP('データシート（高１男子）'!$C$5,'データシート（高１男子）'!$C$5:$AN$5,38)</f>
        <v/>
      </c>
      <c r="K15" s="89" t="str">
        <f>VLOOKUP('データシート（高１男子）'!$C$5,'データシート（高１男子）'!$C$5:$AX$5,42)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87" t="e">
        <f>VLOOKUP(H17,'データシート（高１男子）'!A10:AR165,2,FALSE)</f>
        <v>#N/A</v>
      </c>
      <c r="K17" s="387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6"/>
      <c r="C19" s="377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78" t="s">
        <v>39</v>
      </c>
      <c r="C20" s="379"/>
      <c r="D20" s="80" t="e">
        <f>VLOOKUP($H$17,'データシート（高１男子）'!$A$10:$AR$165,10,FALSE)</f>
        <v>#N/A</v>
      </c>
      <c r="E20" s="80" t="e">
        <f>VLOOKUP($H$17,'データシート（高１男子）'!$A$10:$AR$165,14,FALSE)</f>
        <v>#N/A</v>
      </c>
      <c r="F20" s="80" t="e">
        <f>VLOOKUP($H$17,'データシート（高１男子）'!$A$10:$AR$165,18,FALSE)</f>
        <v>#N/A</v>
      </c>
      <c r="G20" s="80" t="e">
        <f>VLOOKUP($H$17,'データシート（高１男子）'!$A$10:$AR$165,22,FALSE)</f>
        <v>#N/A</v>
      </c>
      <c r="H20" s="80" t="e">
        <f>VLOOKUP($H$17,'データシート（高１男子）'!$A$10:$AR$165,28,FALSE)</f>
        <v>#N/A</v>
      </c>
      <c r="I20" s="80" t="e">
        <f>VLOOKUP($H$17,'データシート（高１男子）'!$A$10:$AR$165,36,FALSE)</f>
        <v>#N/A</v>
      </c>
      <c r="J20" s="80" t="e">
        <f>VLOOKUP($H$17,'データシート（高１男子）'!$A$10:$AR$165,40,FALSE)</f>
        <v>#N/A</v>
      </c>
      <c r="K20" s="80" t="e">
        <f>VLOOKUP($H$17,'データシート（高１男子）'!$A$10:$AR$165,44,FALSE)</f>
        <v>#N/A</v>
      </c>
      <c r="L20" s="32"/>
    </row>
    <row r="21" spans="1:12" ht="21" customHeight="1" thickBot="1">
      <c r="A21" s="32"/>
      <c r="B21" s="380" t="s">
        <v>25</v>
      </c>
      <c r="C21" s="381"/>
      <c r="D21" s="117" t="e">
        <f>VLOOKUP($H$17,'データシート（高１男子）'!$A$10:$AR$165,13,FALSE)</f>
        <v>#N/A</v>
      </c>
      <c r="E21" s="117" t="e">
        <f>VLOOKUP($H$17,'データシート（高１男子）'!$A$10:$AR$165,17,FALSE)</f>
        <v>#N/A</v>
      </c>
      <c r="F21" s="117" t="e">
        <f>VLOOKUP($H$17,'データシート（高１男子）'!$A$10:$AR$165,21,FALSE)</f>
        <v>#N/A</v>
      </c>
      <c r="G21" s="117" t="e">
        <f>VLOOKUP($H$17,'データシート（高１男子）'!$A$10:$AR$165,25,FALSE)</f>
        <v>#N/A</v>
      </c>
      <c r="H21" s="117" t="e">
        <f>VLOOKUP($H$17,'データシート（高１男子）'!$A$10:$AR$165,31,FALSE)</f>
        <v>#N/A</v>
      </c>
      <c r="I21" s="117" t="e">
        <f>VLOOKUP($H$17,'データシート（高１男子）'!$A$10:$AR$165,39,FALSE)</f>
        <v>#N/A</v>
      </c>
      <c r="J21" s="117" t="e">
        <f>VLOOKUP($H$17,'データシート（高１男子）'!$A$10:$AR$165,43,FALSE)</f>
        <v>#N/A</v>
      </c>
      <c r="K21" s="117" t="e">
        <f>VLOOKUP($H$17,'データシート（高１男子）'!$A$10:$AZ$165,47,FALSE)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6" t="s">
        <v>26</v>
      </c>
      <c r="J23" s="386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2" t="e">
        <f>VLOOKUP($H$17,'データシート（高１男子）'!A10:AZ165,48,FALSE)</f>
        <v>#N/A</v>
      </c>
      <c r="J24" s="383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4" t="e">
        <f>VLOOKUP($H$17,#REF!,21)</f>
        <v>#REF!</v>
      </c>
      <c r="J25" s="385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2" t="e">
        <f>VLOOKUP($H$17,'データシート（高１男子）'!$A$10:$AZ$165,49)</f>
        <v>#N/A</v>
      </c>
      <c r="J28" s="383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4" t="e">
        <f>VLOOKUP($H$17,#REF!,21)</f>
        <v>#REF!</v>
      </c>
      <c r="J29" s="385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131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66" t="s">
        <v>29</v>
      </c>
      <c r="AB201" s="368" t="s">
        <v>42</v>
      </c>
      <c r="AC201" s="365"/>
      <c r="AD201" s="369"/>
      <c r="AE201" s="364" t="s">
        <v>43</v>
      </c>
      <c r="AF201" s="365"/>
      <c r="AG201" s="370"/>
      <c r="AH201" s="364" t="s">
        <v>44</v>
      </c>
      <c r="AI201" s="365"/>
      <c r="AJ201" s="369"/>
      <c r="AK201" s="364" t="s">
        <v>45</v>
      </c>
      <c r="AL201" s="365"/>
      <c r="AM201" s="370"/>
      <c r="AN201" s="361" t="s">
        <v>130</v>
      </c>
      <c r="AO201" s="362"/>
      <c r="AP201" s="363"/>
      <c r="AQ201" s="364" t="s">
        <v>46</v>
      </c>
      <c r="AR201" s="365"/>
      <c r="AS201" s="370"/>
      <c r="AT201" s="364" t="s">
        <v>47</v>
      </c>
      <c r="AU201" s="365"/>
      <c r="AV201" s="369"/>
      <c r="AW201" s="364" t="s">
        <v>101</v>
      </c>
      <c r="AX201" s="365"/>
      <c r="AY201" s="370"/>
    </row>
    <row r="202" spans="24:51" ht="15.75" customHeight="1" thickBot="1">
      <c r="X202" s="31" t="s">
        <v>52</v>
      </c>
      <c r="AA202" s="367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167</v>
      </c>
    </row>
    <row r="220" spans="24:51" ht="15.75" customHeight="1" thickBot="1">
      <c r="AA220" s="31" t="s">
        <v>168</v>
      </c>
    </row>
    <row r="221" spans="24:51" ht="15.75" customHeight="1">
      <c r="AA221" s="373" t="s">
        <v>29</v>
      </c>
      <c r="AB221" s="368" t="s">
        <v>42</v>
      </c>
      <c r="AC221" s="365"/>
      <c r="AD221" s="365"/>
      <c r="AE221" s="364" t="s">
        <v>43</v>
      </c>
      <c r="AF221" s="365"/>
      <c r="AG221" s="369"/>
      <c r="AH221" s="364" t="s">
        <v>44</v>
      </c>
      <c r="AI221" s="365"/>
      <c r="AJ221" s="365"/>
      <c r="AK221" s="364" t="s">
        <v>45</v>
      </c>
      <c r="AL221" s="365"/>
      <c r="AM221" s="370"/>
      <c r="AN221" s="361" t="s">
        <v>130</v>
      </c>
      <c r="AO221" s="362"/>
      <c r="AP221" s="363"/>
      <c r="AQ221" s="364" t="s">
        <v>46</v>
      </c>
      <c r="AR221" s="365"/>
      <c r="AS221" s="365"/>
      <c r="AT221" s="369" t="s">
        <v>47</v>
      </c>
      <c r="AU221" s="371"/>
      <c r="AV221" s="372"/>
      <c r="AW221" s="364" t="s">
        <v>101</v>
      </c>
      <c r="AX221" s="365"/>
      <c r="AY221" s="370"/>
    </row>
    <row r="222" spans="24:51" ht="15.75" customHeight="1" thickBot="1">
      <c r="AA222" s="374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277" t="s">
        <v>122</v>
      </c>
      <c r="AB223" s="257">
        <v>9036</v>
      </c>
      <c r="AC223" s="267">
        <v>24.14</v>
      </c>
      <c r="AD223" s="268">
        <v>6.55</v>
      </c>
      <c r="AE223" s="252">
        <v>8941</v>
      </c>
      <c r="AF223" s="269">
        <v>22.74</v>
      </c>
      <c r="AG223" s="270">
        <v>6.02</v>
      </c>
      <c r="AH223" s="257">
        <v>8983</v>
      </c>
      <c r="AI223" s="267">
        <v>41.01</v>
      </c>
      <c r="AJ223" s="268">
        <v>10.53</v>
      </c>
      <c r="AK223" s="257">
        <v>8918</v>
      </c>
      <c r="AL223" s="267">
        <v>48.27</v>
      </c>
      <c r="AM223" s="268">
        <v>8.1</v>
      </c>
      <c r="AN223" s="257">
        <v>354</v>
      </c>
      <c r="AO223" s="267">
        <v>452.66</v>
      </c>
      <c r="AP223" s="268">
        <v>85.97</v>
      </c>
      <c r="AQ223" s="257">
        <v>8795</v>
      </c>
      <c r="AR223" s="267">
        <v>8.65</v>
      </c>
      <c r="AS223" s="268">
        <v>1.1499999999999999</v>
      </c>
      <c r="AT223" s="257">
        <v>8909</v>
      </c>
      <c r="AU223" s="269">
        <v>179.49</v>
      </c>
      <c r="AV223" s="270">
        <v>29.46</v>
      </c>
      <c r="AW223" s="257">
        <v>8900</v>
      </c>
      <c r="AX223" s="267">
        <v>17</v>
      </c>
      <c r="AY223" s="268">
        <v>5.62</v>
      </c>
    </row>
    <row r="224" spans="24:51" ht="15.75" customHeight="1" thickBot="1">
      <c r="AA224" s="278" t="s">
        <v>123</v>
      </c>
      <c r="AB224" s="264">
        <v>8440</v>
      </c>
      <c r="AC224" s="271">
        <v>21.15</v>
      </c>
      <c r="AD224" s="272">
        <v>4.4400000000000004</v>
      </c>
      <c r="AE224" s="264">
        <v>8308</v>
      </c>
      <c r="AF224" s="271">
        <v>19.16</v>
      </c>
      <c r="AG224" s="272">
        <v>5.62</v>
      </c>
      <c r="AH224" s="264">
        <v>8398</v>
      </c>
      <c r="AI224" s="271">
        <v>43.72</v>
      </c>
      <c r="AJ224" s="272">
        <v>10.45</v>
      </c>
      <c r="AK224" s="259">
        <v>8326</v>
      </c>
      <c r="AL224" s="273">
        <v>44.02</v>
      </c>
      <c r="AM224" s="274">
        <v>6.65</v>
      </c>
      <c r="AN224" s="259">
        <v>363</v>
      </c>
      <c r="AO224" s="273">
        <v>332.8</v>
      </c>
      <c r="AP224" s="274">
        <v>54.93</v>
      </c>
      <c r="AQ224" s="259">
        <v>8220</v>
      </c>
      <c r="AR224" s="273">
        <v>9.2899999999999991</v>
      </c>
      <c r="AS224" s="274">
        <v>1.35</v>
      </c>
      <c r="AT224" s="259">
        <v>8318</v>
      </c>
      <c r="AU224" s="273">
        <v>159.37</v>
      </c>
      <c r="AV224" s="274">
        <v>24.62</v>
      </c>
      <c r="AW224" s="264">
        <v>8293</v>
      </c>
      <c r="AX224" s="271">
        <v>10.3</v>
      </c>
      <c r="AY224" s="272">
        <v>3.63</v>
      </c>
    </row>
    <row r="225" spans="27:51" ht="15.75" customHeight="1">
      <c r="AA225" s="58" t="s">
        <v>77</v>
      </c>
      <c r="AB225" s="252">
        <v>8778</v>
      </c>
      <c r="AC225" s="269">
        <v>29.43</v>
      </c>
      <c r="AD225" s="270">
        <v>7.12</v>
      </c>
      <c r="AE225" s="257">
        <v>8655</v>
      </c>
      <c r="AF225" s="267">
        <v>26.22</v>
      </c>
      <c r="AG225" s="268">
        <v>6.04</v>
      </c>
      <c r="AH225" s="257">
        <v>8691</v>
      </c>
      <c r="AI225" s="267">
        <v>45.87</v>
      </c>
      <c r="AJ225" s="268">
        <v>11.05</v>
      </c>
      <c r="AK225" s="257">
        <v>8617</v>
      </c>
      <c r="AL225" s="267">
        <v>51.96</v>
      </c>
      <c r="AM225" s="268">
        <v>8.23</v>
      </c>
      <c r="AN225" s="257">
        <v>331</v>
      </c>
      <c r="AO225" s="267">
        <v>421.83</v>
      </c>
      <c r="AP225" s="268">
        <v>75.61</v>
      </c>
      <c r="AQ225" s="257">
        <v>8468</v>
      </c>
      <c r="AR225" s="267">
        <v>8.08</v>
      </c>
      <c r="AS225" s="268">
        <v>2.23</v>
      </c>
      <c r="AT225" s="257">
        <v>8617</v>
      </c>
      <c r="AU225" s="267">
        <v>198.25</v>
      </c>
      <c r="AV225" s="268">
        <v>29.16</v>
      </c>
      <c r="AW225" s="257">
        <v>8568</v>
      </c>
      <c r="AX225" s="267">
        <v>20.04</v>
      </c>
      <c r="AY225" s="268">
        <v>6.07</v>
      </c>
    </row>
    <row r="226" spans="27:51" ht="15.75" customHeight="1" thickBot="1">
      <c r="AA226" s="57" t="s">
        <v>76</v>
      </c>
      <c r="AB226" s="259">
        <v>8286</v>
      </c>
      <c r="AC226" s="273">
        <v>23.09</v>
      </c>
      <c r="AD226" s="274">
        <v>4.62</v>
      </c>
      <c r="AE226" s="264">
        <v>8159</v>
      </c>
      <c r="AF226" s="271">
        <v>21.71</v>
      </c>
      <c r="AG226" s="272">
        <v>5.92</v>
      </c>
      <c r="AH226" s="264">
        <v>8246</v>
      </c>
      <c r="AI226" s="271">
        <v>47.11</v>
      </c>
      <c r="AJ226" s="272">
        <v>10.76</v>
      </c>
      <c r="AK226" s="264">
        <v>8130</v>
      </c>
      <c r="AL226" s="271">
        <v>45.69</v>
      </c>
      <c r="AM226" s="272">
        <v>6.93</v>
      </c>
      <c r="AN226" s="264">
        <v>273</v>
      </c>
      <c r="AO226" s="271">
        <v>314.13</v>
      </c>
      <c r="AP226" s="272">
        <v>48.99</v>
      </c>
      <c r="AQ226" s="264">
        <v>7942</v>
      </c>
      <c r="AR226" s="271">
        <v>9.0399999999999991</v>
      </c>
      <c r="AS226" s="272">
        <v>0.98</v>
      </c>
      <c r="AT226" s="264">
        <v>8141</v>
      </c>
      <c r="AU226" s="271">
        <v>164.88</v>
      </c>
      <c r="AV226" s="272">
        <v>25.73</v>
      </c>
      <c r="AW226" s="264">
        <v>8100</v>
      </c>
      <c r="AX226" s="271">
        <v>11.77</v>
      </c>
      <c r="AY226" s="272">
        <v>4.07</v>
      </c>
    </row>
    <row r="227" spans="27:51" ht="15.75" customHeight="1">
      <c r="AA227" s="277" t="s">
        <v>79</v>
      </c>
      <c r="AB227" s="257">
        <v>8842</v>
      </c>
      <c r="AC227" s="267">
        <v>34.01</v>
      </c>
      <c r="AD227" s="268">
        <v>7.41</v>
      </c>
      <c r="AE227" s="257">
        <v>8751</v>
      </c>
      <c r="AF227" s="267">
        <v>28.61</v>
      </c>
      <c r="AG227" s="268">
        <v>6.36</v>
      </c>
      <c r="AH227" s="257">
        <v>8796</v>
      </c>
      <c r="AI227" s="267">
        <v>49.38</v>
      </c>
      <c r="AJ227" s="268">
        <v>11.33</v>
      </c>
      <c r="AK227" s="257">
        <v>8698</v>
      </c>
      <c r="AL227" s="267">
        <v>54.47</v>
      </c>
      <c r="AM227" s="268">
        <v>8.4700000000000006</v>
      </c>
      <c r="AN227" s="257">
        <v>292</v>
      </c>
      <c r="AO227" s="267">
        <v>414.18</v>
      </c>
      <c r="AP227" s="268">
        <v>89.32</v>
      </c>
      <c r="AQ227" s="257">
        <v>8615</v>
      </c>
      <c r="AR227" s="267">
        <v>7.73</v>
      </c>
      <c r="AS227" s="268">
        <v>8.64</v>
      </c>
      <c r="AT227" s="252">
        <v>8722</v>
      </c>
      <c r="AU227" s="269">
        <v>210.13</v>
      </c>
      <c r="AV227" s="270">
        <v>29.03</v>
      </c>
      <c r="AW227" s="257">
        <v>8711</v>
      </c>
      <c r="AX227" s="267">
        <v>22.42</v>
      </c>
      <c r="AY227" s="268">
        <v>6.45</v>
      </c>
    </row>
    <row r="228" spans="27:51" ht="15.75" customHeight="1" thickBot="1">
      <c r="AA228" s="57" t="s">
        <v>78</v>
      </c>
      <c r="AB228" s="264">
        <v>8466</v>
      </c>
      <c r="AC228" s="271">
        <v>24.4</v>
      </c>
      <c r="AD228" s="272">
        <v>4.83</v>
      </c>
      <c r="AE228" s="264">
        <v>8311</v>
      </c>
      <c r="AF228" s="271">
        <v>22.84</v>
      </c>
      <c r="AG228" s="272">
        <v>6.03</v>
      </c>
      <c r="AH228" s="264">
        <v>8414</v>
      </c>
      <c r="AI228" s="271">
        <v>48.93</v>
      </c>
      <c r="AJ228" s="272">
        <v>10.78</v>
      </c>
      <c r="AK228" s="264">
        <v>8273</v>
      </c>
      <c r="AL228" s="271">
        <v>46.3</v>
      </c>
      <c r="AM228" s="272">
        <v>6.99</v>
      </c>
      <c r="AN228" s="264">
        <v>245</v>
      </c>
      <c r="AO228" s="271">
        <v>311.44</v>
      </c>
      <c r="AP228" s="272">
        <v>49.05</v>
      </c>
      <c r="AQ228" s="264">
        <v>8093</v>
      </c>
      <c r="AR228" s="271">
        <v>8.93</v>
      </c>
      <c r="AS228" s="272">
        <v>1.01</v>
      </c>
      <c r="AT228" s="259">
        <v>8304</v>
      </c>
      <c r="AU228" s="273">
        <v>166.7</v>
      </c>
      <c r="AV228" s="274">
        <v>26.24</v>
      </c>
      <c r="AW228" s="264">
        <v>8283</v>
      </c>
      <c r="AX228" s="271">
        <v>12.62</v>
      </c>
      <c r="AY228" s="272">
        <v>4.21</v>
      </c>
    </row>
    <row r="229" spans="27:51" ht="15.75" customHeight="1">
      <c r="AA229" s="277" t="s">
        <v>81</v>
      </c>
      <c r="AB229" s="238">
        <v>6199</v>
      </c>
      <c r="AC229" s="239">
        <v>36.68</v>
      </c>
      <c r="AD229" s="240">
        <v>7.09</v>
      </c>
      <c r="AE229" s="238">
        <v>6164</v>
      </c>
      <c r="AF229" s="239">
        <v>28.04</v>
      </c>
      <c r="AG229" s="240">
        <v>5.83</v>
      </c>
      <c r="AH229" s="241">
        <v>6192</v>
      </c>
      <c r="AI229" s="239">
        <v>48.95</v>
      </c>
      <c r="AJ229" s="242">
        <v>11.28</v>
      </c>
      <c r="AK229" s="238">
        <v>6147</v>
      </c>
      <c r="AL229" s="239">
        <v>56.58</v>
      </c>
      <c r="AM229" s="240">
        <v>6.66</v>
      </c>
      <c r="AN229" s="257">
        <v>521</v>
      </c>
      <c r="AO229" s="267">
        <v>437.56</v>
      </c>
      <c r="AP229" s="268">
        <v>84.34</v>
      </c>
      <c r="AQ229" s="238">
        <v>6045</v>
      </c>
      <c r="AR229" s="239">
        <v>7.55</v>
      </c>
      <c r="AS229" s="240">
        <v>0.69</v>
      </c>
      <c r="AT229" s="241">
        <v>6155</v>
      </c>
      <c r="AU229" s="239">
        <v>217.14</v>
      </c>
      <c r="AV229" s="242">
        <v>25.72</v>
      </c>
      <c r="AW229" s="243">
        <v>6135</v>
      </c>
      <c r="AX229" s="275">
        <v>22.71</v>
      </c>
      <c r="AY229" s="244">
        <v>5.9</v>
      </c>
    </row>
    <row r="230" spans="27:51" ht="15.75" customHeight="1" thickBot="1">
      <c r="AA230" s="57" t="s">
        <v>80</v>
      </c>
      <c r="AB230" s="245">
        <v>5690</v>
      </c>
      <c r="AC230" s="246">
        <v>24.82</v>
      </c>
      <c r="AD230" s="247">
        <v>4.6500000000000004</v>
      </c>
      <c r="AE230" s="245">
        <v>5660</v>
      </c>
      <c r="AF230" s="246">
        <v>22.13</v>
      </c>
      <c r="AG230" s="247">
        <v>5.69</v>
      </c>
      <c r="AH230" s="248">
        <v>5679</v>
      </c>
      <c r="AI230" s="246">
        <v>48.83</v>
      </c>
      <c r="AJ230" s="249">
        <v>10.3</v>
      </c>
      <c r="AK230" s="245">
        <v>5657</v>
      </c>
      <c r="AL230" s="246">
        <v>48.18</v>
      </c>
      <c r="AM230" s="247">
        <v>5.51</v>
      </c>
      <c r="AN230" s="259">
        <v>451</v>
      </c>
      <c r="AO230" s="273">
        <v>337.21</v>
      </c>
      <c r="AP230" s="274">
        <v>59.98</v>
      </c>
      <c r="AQ230" s="245">
        <v>5606</v>
      </c>
      <c r="AR230" s="246">
        <v>9.02</v>
      </c>
      <c r="AS230" s="247">
        <v>0.79</v>
      </c>
      <c r="AT230" s="248">
        <v>5664</v>
      </c>
      <c r="AU230" s="246">
        <v>169.4</v>
      </c>
      <c r="AV230" s="249">
        <v>22.39</v>
      </c>
      <c r="AW230" s="250">
        <v>5652</v>
      </c>
      <c r="AX230" s="276">
        <v>12.7</v>
      </c>
      <c r="AY230" s="251">
        <v>3.89</v>
      </c>
    </row>
    <row r="231" spans="27:51" ht="15.75" customHeight="1">
      <c r="AA231" s="277" t="s">
        <v>83</v>
      </c>
      <c r="AB231" s="252">
        <v>5971</v>
      </c>
      <c r="AC231" s="253">
        <v>38.64</v>
      </c>
      <c r="AD231" s="254">
        <v>7.34</v>
      </c>
      <c r="AE231" s="252">
        <v>5954</v>
      </c>
      <c r="AF231" s="253">
        <v>29.63</v>
      </c>
      <c r="AG231" s="254">
        <v>6.02</v>
      </c>
      <c r="AH231" s="255">
        <v>5957</v>
      </c>
      <c r="AI231" s="253">
        <v>51.31</v>
      </c>
      <c r="AJ231" s="256">
        <v>11.42</v>
      </c>
      <c r="AK231" s="252">
        <v>5923</v>
      </c>
      <c r="AL231" s="253">
        <v>57.98</v>
      </c>
      <c r="AM231" s="254">
        <v>7.11</v>
      </c>
      <c r="AN231" s="257">
        <v>513</v>
      </c>
      <c r="AO231" s="267">
        <v>425.01</v>
      </c>
      <c r="AP231" s="268">
        <v>89.3</v>
      </c>
      <c r="AQ231" s="252">
        <v>5690</v>
      </c>
      <c r="AR231" s="253">
        <v>7.35</v>
      </c>
      <c r="AS231" s="254">
        <v>0.73</v>
      </c>
      <c r="AT231" s="255">
        <v>5824</v>
      </c>
      <c r="AU231" s="253">
        <v>223.51</v>
      </c>
      <c r="AV231" s="256">
        <v>26.25</v>
      </c>
      <c r="AW231" s="257">
        <v>5756</v>
      </c>
      <c r="AX231" s="267">
        <v>24.56</v>
      </c>
      <c r="AY231" s="258">
        <v>6.46</v>
      </c>
    </row>
    <row r="232" spans="27:51" ht="15.75" customHeight="1" thickBot="1">
      <c r="AA232" s="57" t="s">
        <v>82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4">
        <v>408</v>
      </c>
      <c r="AO232" s="271">
        <v>340.42</v>
      </c>
      <c r="AP232" s="272">
        <v>59.41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1">
        <v>13.15</v>
      </c>
      <c r="AY232" s="265">
        <v>4.1399999999999997</v>
      </c>
    </row>
    <row r="233" spans="27:51" ht="15.75" customHeight="1">
      <c r="AA233" s="277" t="s">
        <v>85</v>
      </c>
      <c r="AB233" s="238">
        <v>5808</v>
      </c>
      <c r="AC233" s="239">
        <v>39.909999999999997</v>
      </c>
      <c r="AD233" s="240">
        <v>7.5</v>
      </c>
      <c r="AE233" s="238">
        <v>5786</v>
      </c>
      <c r="AF233" s="239">
        <v>30.38</v>
      </c>
      <c r="AG233" s="240">
        <v>6.01</v>
      </c>
      <c r="AH233" s="241">
        <v>5792</v>
      </c>
      <c r="AI233" s="239">
        <v>52.27</v>
      </c>
      <c r="AJ233" s="242">
        <v>11.54</v>
      </c>
      <c r="AK233" s="238">
        <v>5774</v>
      </c>
      <c r="AL233" s="239">
        <v>58.49</v>
      </c>
      <c r="AM233" s="240">
        <v>7.31</v>
      </c>
      <c r="AN233" s="257">
        <v>476</v>
      </c>
      <c r="AO233" s="267">
        <v>420.29</v>
      </c>
      <c r="AP233" s="268">
        <v>84.21</v>
      </c>
      <c r="AQ233" s="238">
        <v>5711</v>
      </c>
      <c r="AR233" s="239">
        <v>7.28</v>
      </c>
      <c r="AS233" s="240">
        <v>0.72</v>
      </c>
      <c r="AT233" s="241">
        <v>5775</v>
      </c>
      <c r="AU233" s="239">
        <v>225.05</v>
      </c>
      <c r="AV233" s="242">
        <v>26.24</v>
      </c>
      <c r="AW233" s="243">
        <v>5756</v>
      </c>
      <c r="AX233" s="275">
        <v>25.43</v>
      </c>
      <c r="AY233" s="244">
        <v>6.59</v>
      </c>
    </row>
    <row r="234" spans="27:51" ht="15.75" customHeight="1" thickBot="1">
      <c r="AA234" s="57" t="s">
        <v>84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4">
        <v>442</v>
      </c>
      <c r="AO234" s="271">
        <v>334.48</v>
      </c>
      <c r="AP234" s="272">
        <v>64.319999999999993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1">
        <v>13.5</v>
      </c>
      <c r="AY234" s="265">
        <v>4.1900000000000004</v>
      </c>
    </row>
    <row r="240" spans="27:51" ht="0.75" customHeight="1"/>
  </sheetData>
  <mergeCells count="26"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I21:K21 D8 K7:K9 I28 I24 E9:F9 H9:J9 I20:K20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Y200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5" t="s">
        <v>49</v>
      </c>
      <c r="C2" s="375"/>
      <c r="D2" s="375"/>
      <c r="E2" s="375"/>
      <c r="F2" s="375"/>
      <c r="G2" s="375"/>
      <c r="H2" s="375"/>
      <c r="I2" s="375"/>
      <c r="J2" s="375"/>
      <c r="K2" s="375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54</v>
      </c>
      <c r="H3" s="76" t="s">
        <v>30</v>
      </c>
      <c r="I3" s="79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8" t="str">
        <f>I3</f>
        <v>男子</v>
      </c>
      <c r="D7" s="67">
        <f>VLOOKUP($B$4,$AA$203:$AV$214,3,FALSE)</f>
        <v>38.756852343059236</v>
      </c>
      <c r="E7" s="67">
        <f>VLOOKUP($B$4,$AA$203:$AV$214,6,FALSE)</f>
        <v>29.953263497179694</v>
      </c>
      <c r="F7" s="67">
        <f>VLOOKUP($B$4,$AA$203:$AV$214,9,FALSE)</f>
        <v>49.252818035426728</v>
      </c>
      <c r="G7" s="67">
        <f>VLOOKUP($B$4,$AA$203:$AV$214,12,FALSE)</f>
        <v>57.329052969502406</v>
      </c>
      <c r="H7" s="67">
        <f>VLOOKUP($B$4,$AA$203:$AV$214,15,FALSE)</f>
        <v>371.74321503131523</v>
      </c>
      <c r="I7" s="67">
        <f>VLOOKUP($B$4,$AA$203:$AV$214,18,FALSE)</f>
        <v>7.2875889967637582</v>
      </c>
      <c r="J7" s="67">
        <f>VLOOKUP($B$4,$AA$203:$AV$214,21,FALSE)</f>
        <v>225.65991902834008</v>
      </c>
      <c r="K7" s="67">
        <f>VLOOKUP($B$4,$AA$203:$AZ$214,24,FALSE)</f>
        <v>25.068561872909697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２年</v>
      </c>
      <c r="C11" s="75" t="str">
        <f>I3</f>
        <v>男子</v>
      </c>
      <c r="D11" s="74">
        <f>VLOOKUP($B$4,$AA$223:$AY$234,3,FALSE)</f>
        <v>38.64</v>
      </c>
      <c r="E11" s="74">
        <f>VLOOKUP($B$4,$AA$223:$AY$234,6,FALSE)</f>
        <v>29.63</v>
      </c>
      <c r="F11" s="74">
        <f>VLOOKUP($B$4,$AA$223:$AY$234,9,FALSE)</f>
        <v>51.31</v>
      </c>
      <c r="G11" s="74">
        <f>VLOOKUP($B$4,$AA$223:$AY$234,12,FALSE)</f>
        <v>57.98</v>
      </c>
      <c r="H11" s="74">
        <f>VLOOKUP($B$4,$AA$223:$AY$234,15,FALSE)</f>
        <v>425.01</v>
      </c>
      <c r="I11" s="74">
        <f>VLOOKUP($B$4,$AA$223:$AY$234,18,FALSE)</f>
        <v>7.35</v>
      </c>
      <c r="J11" s="74">
        <f>VLOOKUP($B$4,$AA$223:$AY$234,21,FALSE)</f>
        <v>223.51</v>
      </c>
      <c r="K11" s="74">
        <f>VLOOKUP($B$4,$AA$223:$AZ$234,24,FALSE)</f>
        <v>24.56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２年</v>
      </c>
      <c r="C15" s="88" t="str">
        <f>I3</f>
        <v>男子</v>
      </c>
      <c r="D15" s="89" t="str">
        <f>VLOOKUP('データシート（高２男子）'!$C$5,'データシート（高２男子）'!$C$5:$AN$5,8)</f>
        <v/>
      </c>
      <c r="E15" s="89" t="str">
        <f>VLOOKUP('データシート（高２男子）'!$C$5,'データシート（高２男子）'!$C$5:$AN$5,12)</f>
        <v/>
      </c>
      <c r="F15" s="89" t="str">
        <f>VLOOKUP('データシート（高２男子）'!$C$5,'データシート（高２男子）'!$C$5:$AN$5,16)</f>
        <v/>
      </c>
      <c r="G15" s="89" t="str">
        <f>VLOOKUP('データシート（高２男子）'!$C$5,'データシート（高２男子）'!$C$5:$AN$5,20)</f>
        <v/>
      </c>
      <c r="H15" s="89" t="str">
        <f>VLOOKUP('データシート（高２男子）'!$C$5,'データシート（高２男子）'!$C$5:$AN$5,26)</f>
        <v/>
      </c>
      <c r="I15" s="89" t="str">
        <f>VLOOKUP('データシート（高２男子）'!$C$5,'データシート（高２男子）'!$C$5:$AN$5,34)</f>
        <v/>
      </c>
      <c r="J15" s="89" t="str">
        <f>VLOOKUP('データシート（高２男子）'!$C$5,'データシート（高２男子）'!$C$5:$AN$5,38)</f>
        <v/>
      </c>
      <c r="K15" s="89" t="str">
        <f>VLOOKUP('データシート（高２男子）'!$C$5,'データシート（高２男子）'!$C$5:$AX$5,42)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87" t="e">
        <f>VLOOKUP(H17,'データシート（高２男子）'!A10:AX165,2,FALSE)</f>
        <v>#N/A</v>
      </c>
      <c r="K17" s="387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6"/>
      <c r="C19" s="377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78" t="s">
        <v>39</v>
      </c>
      <c r="C20" s="379"/>
      <c r="D20" s="80" t="e">
        <f>VLOOKUP($H$17,'データシート（高２男子）'!$A$10:$AR$165,10,FALSE)</f>
        <v>#N/A</v>
      </c>
      <c r="E20" s="80" t="e">
        <f>VLOOKUP($H$17,'データシート（高２男子）'!$A$10:$AR$165,14,FALSE)</f>
        <v>#N/A</v>
      </c>
      <c r="F20" s="80" t="e">
        <f>VLOOKUP($H$17,'データシート（高２男子）'!$A$10:$AR$165,18,FALSE)</f>
        <v>#N/A</v>
      </c>
      <c r="G20" s="80" t="e">
        <f>VLOOKUP($H$17,'データシート（高２男子）'!$A$10:$AR$165,22,FALSE)</f>
        <v>#N/A</v>
      </c>
      <c r="H20" s="80" t="e">
        <f>VLOOKUP($H$17,'データシート（高２男子）'!$A$10:$AR$165,28,FALSE)</f>
        <v>#N/A</v>
      </c>
      <c r="I20" s="80" t="e">
        <f>VLOOKUP($H$17,'データシート（高２男子）'!$A$10:$AR$165,36,FALSE)</f>
        <v>#N/A</v>
      </c>
      <c r="J20" s="80" t="e">
        <f>VLOOKUP($H$17,'データシート（高２男子）'!$A$10:$AR$165,40,FALSE)</f>
        <v>#N/A</v>
      </c>
      <c r="K20" s="80" t="e">
        <f>VLOOKUP($H$17,'データシート（高２男子）'!$A$10:$AR$165,44,FALSE)</f>
        <v>#N/A</v>
      </c>
      <c r="L20" s="32"/>
    </row>
    <row r="21" spans="1:12" ht="21" customHeight="1" thickBot="1">
      <c r="A21" s="32"/>
      <c r="B21" s="380" t="s">
        <v>25</v>
      </c>
      <c r="C21" s="381"/>
      <c r="D21" s="80" t="e">
        <f>VLOOKUP($H$17,'データシート（高２男子）'!$A$10:$AR$165,13,FALSE)</f>
        <v>#N/A</v>
      </c>
      <c r="E21" s="80" t="e">
        <f>VLOOKUP($H$17,'データシート（高２男子）'!$A$10:$AR$165,17,FALSE)</f>
        <v>#N/A</v>
      </c>
      <c r="F21" s="80" t="e">
        <f>VLOOKUP($H$17,'データシート（高２男子）'!$A$10:$AR$165,21,FALSE)</f>
        <v>#N/A</v>
      </c>
      <c r="G21" s="80" t="e">
        <f>VLOOKUP($H$17,'データシート（高２男子）'!$A$10:$AR$165,25,FALSE)</f>
        <v>#N/A</v>
      </c>
      <c r="H21" s="80" t="e">
        <f>VLOOKUP($H$17,'データシート（高２男子）'!$A$10:$AR$165,31,FALSE)</f>
        <v>#N/A</v>
      </c>
      <c r="I21" s="80" t="e">
        <f>VLOOKUP($H$17,'データシート（高２男子）'!$A$10:$AR$165,39,FALSE)</f>
        <v>#N/A</v>
      </c>
      <c r="J21" s="80" t="e">
        <f>VLOOKUP($H$17,'データシート（高２男子）'!$A$10:$AR$165,43,FALSE)</f>
        <v>#N/A</v>
      </c>
      <c r="K21" s="80" t="e">
        <f>VLOOKUP($H$17,'データシート（高２男子）'!$A$10:$AZ$165,47,FALSE)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6" t="s">
        <v>26</v>
      </c>
      <c r="J23" s="386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2" t="e">
        <f>VLOOKUP($H$17,'データシート（高２男子）'!A10:AX165,48,FALSE)</f>
        <v>#N/A</v>
      </c>
      <c r="J24" s="383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4" t="e">
        <f>VLOOKUP($H$17,#REF!,21)</f>
        <v>#REF!</v>
      </c>
      <c r="J25" s="385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2" t="e">
        <f>VLOOKUP($H$17,'データシート（高２男子）'!A10:AX165,49)</f>
        <v>#N/A</v>
      </c>
      <c r="J28" s="383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4" t="e">
        <f>VLOOKUP($H$17,#REF!,21)</f>
        <v>#REF!</v>
      </c>
      <c r="J29" s="385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131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66" t="s">
        <v>29</v>
      </c>
      <c r="AB201" s="368" t="s">
        <v>42</v>
      </c>
      <c r="AC201" s="365"/>
      <c r="AD201" s="369"/>
      <c r="AE201" s="364" t="s">
        <v>43</v>
      </c>
      <c r="AF201" s="365"/>
      <c r="AG201" s="370"/>
      <c r="AH201" s="364" t="s">
        <v>44</v>
      </c>
      <c r="AI201" s="365"/>
      <c r="AJ201" s="369"/>
      <c r="AK201" s="364" t="s">
        <v>45</v>
      </c>
      <c r="AL201" s="365"/>
      <c r="AM201" s="370"/>
      <c r="AN201" s="361" t="s">
        <v>130</v>
      </c>
      <c r="AO201" s="362"/>
      <c r="AP201" s="363"/>
      <c r="AQ201" s="364" t="s">
        <v>46</v>
      </c>
      <c r="AR201" s="365"/>
      <c r="AS201" s="370"/>
      <c r="AT201" s="364" t="s">
        <v>47</v>
      </c>
      <c r="AU201" s="365"/>
      <c r="AV201" s="369"/>
      <c r="AW201" s="364" t="s">
        <v>101</v>
      </c>
      <c r="AX201" s="365"/>
      <c r="AY201" s="370"/>
    </row>
    <row r="202" spans="24:51" ht="15.75" customHeight="1" thickBot="1">
      <c r="X202" s="31" t="s">
        <v>52</v>
      </c>
      <c r="AA202" s="367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167</v>
      </c>
    </row>
    <row r="220" spans="24:51" ht="15.75" customHeight="1" thickBot="1">
      <c r="AA220" s="31" t="s">
        <v>168</v>
      </c>
    </row>
    <row r="221" spans="24:51" ht="15.75" customHeight="1">
      <c r="AA221" s="373" t="s">
        <v>29</v>
      </c>
      <c r="AB221" s="368" t="s">
        <v>42</v>
      </c>
      <c r="AC221" s="365"/>
      <c r="AD221" s="365"/>
      <c r="AE221" s="364" t="s">
        <v>43</v>
      </c>
      <c r="AF221" s="365"/>
      <c r="AG221" s="369"/>
      <c r="AH221" s="364" t="s">
        <v>44</v>
      </c>
      <c r="AI221" s="365"/>
      <c r="AJ221" s="365"/>
      <c r="AK221" s="364" t="s">
        <v>45</v>
      </c>
      <c r="AL221" s="365"/>
      <c r="AM221" s="370"/>
      <c r="AN221" s="361" t="s">
        <v>130</v>
      </c>
      <c r="AO221" s="362"/>
      <c r="AP221" s="363"/>
      <c r="AQ221" s="364" t="s">
        <v>46</v>
      </c>
      <c r="AR221" s="365"/>
      <c r="AS221" s="365"/>
      <c r="AT221" s="369" t="s">
        <v>47</v>
      </c>
      <c r="AU221" s="371"/>
      <c r="AV221" s="372"/>
      <c r="AW221" s="364" t="s">
        <v>101</v>
      </c>
      <c r="AX221" s="365"/>
      <c r="AY221" s="370"/>
    </row>
    <row r="222" spans="24:51" ht="15.75" customHeight="1" thickBot="1">
      <c r="AA222" s="374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277" t="s">
        <v>122</v>
      </c>
      <c r="AB223" s="257">
        <v>9036</v>
      </c>
      <c r="AC223" s="267">
        <v>24.14</v>
      </c>
      <c r="AD223" s="268">
        <v>6.55</v>
      </c>
      <c r="AE223" s="252">
        <v>8941</v>
      </c>
      <c r="AF223" s="269">
        <v>22.74</v>
      </c>
      <c r="AG223" s="270">
        <v>6.02</v>
      </c>
      <c r="AH223" s="257">
        <v>8983</v>
      </c>
      <c r="AI223" s="267">
        <v>41.01</v>
      </c>
      <c r="AJ223" s="268">
        <v>10.53</v>
      </c>
      <c r="AK223" s="257">
        <v>8918</v>
      </c>
      <c r="AL223" s="267">
        <v>48.27</v>
      </c>
      <c r="AM223" s="268">
        <v>8.1</v>
      </c>
      <c r="AN223" s="257">
        <v>354</v>
      </c>
      <c r="AO223" s="267">
        <v>452.66</v>
      </c>
      <c r="AP223" s="268">
        <v>85.97</v>
      </c>
      <c r="AQ223" s="257">
        <v>8795</v>
      </c>
      <c r="AR223" s="267">
        <v>8.65</v>
      </c>
      <c r="AS223" s="268">
        <v>1.1499999999999999</v>
      </c>
      <c r="AT223" s="257">
        <v>8909</v>
      </c>
      <c r="AU223" s="269">
        <v>179.49</v>
      </c>
      <c r="AV223" s="270">
        <v>29.46</v>
      </c>
      <c r="AW223" s="257">
        <v>8900</v>
      </c>
      <c r="AX223" s="267">
        <v>17</v>
      </c>
      <c r="AY223" s="268">
        <v>5.62</v>
      </c>
    </row>
    <row r="224" spans="24:51" ht="15.75" customHeight="1" thickBot="1">
      <c r="AA224" s="278" t="s">
        <v>123</v>
      </c>
      <c r="AB224" s="264">
        <v>8440</v>
      </c>
      <c r="AC224" s="271">
        <v>21.15</v>
      </c>
      <c r="AD224" s="272">
        <v>4.4400000000000004</v>
      </c>
      <c r="AE224" s="264">
        <v>8308</v>
      </c>
      <c r="AF224" s="271">
        <v>19.16</v>
      </c>
      <c r="AG224" s="272">
        <v>5.62</v>
      </c>
      <c r="AH224" s="264">
        <v>8398</v>
      </c>
      <c r="AI224" s="271">
        <v>43.72</v>
      </c>
      <c r="AJ224" s="272">
        <v>10.45</v>
      </c>
      <c r="AK224" s="259">
        <v>8326</v>
      </c>
      <c r="AL224" s="273">
        <v>44.02</v>
      </c>
      <c r="AM224" s="274">
        <v>6.65</v>
      </c>
      <c r="AN224" s="259">
        <v>363</v>
      </c>
      <c r="AO224" s="273">
        <v>332.8</v>
      </c>
      <c r="AP224" s="274">
        <v>54.93</v>
      </c>
      <c r="AQ224" s="259">
        <v>8220</v>
      </c>
      <c r="AR224" s="273">
        <v>9.2899999999999991</v>
      </c>
      <c r="AS224" s="274">
        <v>1.35</v>
      </c>
      <c r="AT224" s="259">
        <v>8318</v>
      </c>
      <c r="AU224" s="273">
        <v>159.37</v>
      </c>
      <c r="AV224" s="274">
        <v>24.62</v>
      </c>
      <c r="AW224" s="264">
        <v>8293</v>
      </c>
      <c r="AX224" s="271">
        <v>10.3</v>
      </c>
      <c r="AY224" s="272">
        <v>3.63</v>
      </c>
    </row>
    <row r="225" spans="27:51" ht="15.75" customHeight="1">
      <c r="AA225" s="58" t="s">
        <v>77</v>
      </c>
      <c r="AB225" s="252">
        <v>8778</v>
      </c>
      <c r="AC225" s="269">
        <v>29.43</v>
      </c>
      <c r="AD225" s="270">
        <v>7.12</v>
      </c>
      <c r="AE225" s="257">
        <v>8655</v>
      </c>
      <c r="AF225" s="267">
        <v>26.22</v>
      </c>
      <c r="AG225" s="268">
        <v>6.04</v>
      </c>
      <c r="AH225" s="257">
        <v>8691</v>
      </c>
      <c r="AI225" s="267">
        <v>45.87</v>
      </c>
      <c r="AJ225" s="268">
        <v>11.05</v>
      </c>
      <c r="AK225" s="257">
        <v>8617</v>
      </c>
      <c r="AL225" s="267">
        <v>51.96</v>
      </c>
      <c r="AM225" s="268">
        <v>8.23</v>
      </c>
      <c r="AN225" s="257">
        <v>331</v>
      </c>
      <c r="AO225" s="267">
        <v>421.83</v>
      </c>
      <c r="AP225" s="268">
        <v>75.61</v>
      </c>
      <c r="AQ225" s="257">
        <v>8468</v>
      </c>
      <c r="AR225" s="267">
        <v>8.08</v>
      </c>
      <c r="AS225" s="268">
        <v>2.23</v>
      </c>
      <c r="AT225" s="257">
        <v>8617</v>
      </c>
      <c r="AU225" s="267">
        <v>198.25</v>
      </c>
      <c r="AV225" s="268">
        <v>29.16</v>
      </c>
      <c r="AW225" s="257">
        <v>8568</v>
      </c>
      <c r="AX225" s="267">
        <v>20.04</v>
      </c>
      <c r="AY225" s="268">
        <v>6.07</v>
      </c>
    </row>
    <row r="226" spans="27:51" ht="15.75" customHeight="1" thickBot="1">
      <c r="AA226" s="57" t="s">
        <v>76</v>
      </c>
      <c r="AB226" s="259">
        <v>8286</v>
      </c>
      <c r="AC226" s="273">
        <v>23.09</v>
      </c>
      <c r="AD226" s="274">
        <v>4.62</v>
      </c>
      <c r="AE226" s="264">
        <v>8159</v>
      </c>
      <c r="AF226" s="271">
        <v>21.71</v>
      </c>
      <c r="AG226" s="272">
        <v>5.92</v>
      </c>
      <c r="AH226" s="264">
        <v>8246</v>
      </c>
      <c r="AI226" s="271">
        <v>47.11</v>
      </c>
      <c r="AJ226" s="272">
        <v>10.76</v>
      </c>
      <c r="AK226" s="264">
        <v>8130</v>
      </c>
      <c r="AL226" s="271">
        <v>45.69</v>
      </c>
      <c r="AM226" s="272">
        <v>6.93</v>
      </c>
      <c r="AN226" s="264">
        <v>273</v>
      </c>
      <c r="AO226" s="271">
        <v>314.13</v>
      </c>
      <c r="AP226" s="272">
        <v>48.99</v>
      </c>
      <c r="AQ226" s="264">
        <v>7942</v>
      </c>
      <c r="AR226" s="271">
        <v>9.0399999999999991</v>
      </c>
      <c r="AS226" s="272">
        <v>0.98</v>
      </c>
      <c r="AT226" s="264">
        <v>8141</v>
      </c>
      <c r="AU226" s="271">
        <v>164.88</v>
      </c>
      <c r="AV226" s="272">
        <v>25.73</v>
      </c>
      <c r="AW226" s="264">
        <v>8100</v>
      </c>
      <c r="AX226" s="271">
        <v>11.77</v>
      </c>
      <c r="AY226" s="272">
        <v>4.07</v>
      </c>
    </row>
    <row r="227" spans="27:51" ht="15.75" customHeight="1">
      <c r="AA227" s="277" t="s">
        <v>79</v>
      </c>
      <c r="AB227" s="257">
        <v>8842</v>
      </c>
      <c r="AC227" s="267">
        <v>34.01</v>
      </c>
      <c r="AD227" s="268">
        <v>7.41</v>
      </c>
      <c r="AE227" s="257">
        <v>8751</v>
      </c>
      <c r="AF227" s="267">
        <v>28.61</v>
      </c>
      <c r="AG227" s="268">
        <v>6.36</v>
      </c>
      <c r="AH227" s="257">
        <v>8796</v>
      </c>
      <c r="AI227" s="267">
        <v>49.38</v>
      </c>
      <c r="AJ227" s="268">
        <v>11.33</v>
      </c>
      <c r="AK227" s="257">
        <v>8698</v>
      </c>
      <c r="AL227" s="267">
        <v>54.47</v>
      </c>
      <c r="AM227" s="268">
        <v>8.4700000000000006</v>
      </c>
      <c r="AN227" s="257">
        <v>292</v>
      </c>
      <c r="AO227" s="267">
        <v>414.18</v>
      </c>
      <c r="AP227" s="268">
        <v>89.32</v>
      </c>
      <c r="AQ227" s="257">
        <v>8615</v>
      </c>
      <c r="AR227" s="267">
        <v>7.73</v>
      </c>
      <c r="AS227" s="268">
        <v>8.64</v>
      </c>
      <c r="AT227" s="252">
        <v>8722</v>
      </c>
      <c r="AU227" s="269">
        <v>210.13</v>
      </c>
      <c r="AV227" s="270">
        <v>29.03</v>
      </c>
      <c r="AW227" s="257">
        <v>8711</v>
      </c>
      <c r="AX227" s="267">
        <v>22.42</v>
      </c>
      <c r="AY227" s="268">
        <v>6.45</v>
      </c>
    </row>
    <row r="228" spans="27:51" ht="15.75" customHeight="1" thickBot="1">
      <c r="AA228" s="57" t="s">
        <v>78</v>
      </c>
      <c r="AB228" s="264">
        <v>8466</v>
      </c>
      <c r="AC228" s="271">
        <v>24.4</v>
      </c>
      <c r="AD228" s="272">
        <v>4.83</v>
      </c>
      <c r="AE228" s="264">
        <v>8311</v>
      </c>
      <c r="AF228" s="271">
        <v>22.84</v>
      </c>
      <c r="AG228" s="272">
        <v>6.03</v>
      </c>
      <c r="AH228" s="264">
        <v>8414</v>
      </c>
      <c r="AI228" s="271">
        <v>48.93</v>
      </c>
      <c r="AJ228" s="272">
        <v>10.78</v>
      </c>
      <c r="AK228" s="264">
        <v>8273</v>
      </c>
      <c r="AL228" s="271">
        <v>46.3</v>
      </c>
      <c r="AM228" s="272">
        <v>6.99</v>
      </c>
      <c r="AN228" s="264">
        <v>245</v>
      </c>
      <c r="AO228" s="271">
        <v>311.44</v>
      </c>
      <c r="AP228" s="272">
        <v>49.05</v>
      </c>
      <c r="AQ228" s="264">
        <v>8093</v>
      </c>
      <c r="AR228" s="271">
        <v>8.93</v>
      </c>
      <c r="AS228" s="272">
        <v>1.01</v>
      </c>
      <c r="AT228" s="259">
        <v>8304</v>
      </c>
      <c r="AU228" s="273">
        <v>166.7</v>
      </c>
      <c r="AV228" s="274">
        <v>26.24</v>
      </c>
      <c r="AW228" s="264">
        <v>8283</v>
      </c>
      <c r="AX228" s="271">
        <v>12.62</v>
      </c>
      <c r="AY228" s="272">
        <v>4.21</v>
      </c>
    </row>
    <row r="229" spans="27:51" ht="15.75" customHeight="1">
      <c r="AA229" s="277" t="s">
        <v>81</v>
      </c>
      <c r="AB229" s="238">
        <v>6199</v>
      </c>
      <c r="AC229" s="239">
        <v>36.68</v>
      </c>
      <c r="AD229" s="240">
        <v>7.09</v>
      </c>
      <c r="AE229" s="238">
        <v>6164</v>
      </c>
      <c r="AF229" s="239">
        <v>28.04</v>
      </c>
      <c r="AG229" s="240">
        <v>5.83</v>
      </c>
      <c r="AH229" s="241">
        <v>6192</v>
      </c>
      <c r="AI229" s="239">
        <v>48.95</v>
      </c>
      <c r="AJ229" s="242">
        <v>11.28</v>
      </c>
      <c r="AK229" s="238">
        <v>6147</v>
      </c>
      <c r="AL229" s="239">
        <v>56.58</v>
      </c>
      <c r="AM229" s="240">
        <v>6.66</v>
      </c>
      <c r="AN229" s="257">
        <v>521</v>
      </c>
      <c r="AO229" s="267">
        <v>437.56</v>
      </c>
      <c r="AP229" s="268">
        <v>84.34</v>
      </c>
      <c r="AQ229" s="238">
        <v>6045</v>
      </c>
      <c r="AR229" s="239">
        <v>7.55</v>
      </c>
      <c r="AS229" s="240">
        <v>0.69</v>
      </c>
      <c r="AT229" s="241">
        <v>6155</v>
      </c>
      <c r="AU229" s="239">
        <v>217.14</v>
      </c>
      <c r="AV229" s="242">
        <v>25.72</v>
      </c>
      <c r="AW229" s="243">
        <v>6135</v>
      </c>
      <c r="AX229" s="275">
        <v>22.71</v>
      </c>
      <c r="AY229" s="244">
        <v>5.9</v>
      </c>
    </row>
    <row r="230" spans="27:51" ht="15.75" customHeight="1" thickBot="1">
      <c r="AA230" s="57" t="s">
        <v>80</v>
      </c>
      <c r="AB230" s="245">
        <v>5690</v>
      </c>
      <c r="AC230" s="246">
        <v>24.82</v>
      </c>
      <c r="AD230" s="247">
        <v>4.6500000000000004</v>
      </c>
      <c r="AE230" s="245">
        <v>5660</v>
      </c>
      <c r="AF230" s="246">
        <v>22.13</v>
      </c>
      <c r="AG230" s="247">
        <v>5.69</v>
      </c>
      <c r="AH230" s="248">
        <v>5679</v>
      </c>
      <c r="AI230" s="246">
        <v>48.83</v>
      </c>
      <c r="AJ230" s="249">
        <v>10.3</v>
      </c>
      <c r="AK230" s="245">
        <v>5657</v>
      </c>
      <c r="AL230" s="246">
        <v>48.18</v>
      </c>
      <c r="AM230" s="247">
        <v>5.51</v>
      </c>
      <c r="AN230" s="259">
        <v>451</v>
      </c>
      <c r="AO230" s="273">
        <v>337.21</v>
      </c>
      <c r="AP230" s="274">
        <v>59.98</v>
      </c>
      <c r="AQ230" s="245">
        <v>5606</v>
      </c>
      <c r="AR230" s="246">
        <v>9.02</v>
      </c>
      <c r="AS230" s="247">
        <v>0.79</v>
      </c>
      <c r="AT230" s="248">
        <v>5664</v>
      </c>
      <c r="AU230" s="246">
        <v>169.4</v>
      </c>
      <c r="AV230" s="249">
        <v>22.39</v>
      </c>
      <c r="AW230" s="250">
        <v>5652</v>
      </c>
      <c r="AX230" s="276">
        <v>12.7</v>
      </c>
      <c r="AY230" s="251">
        <v>3.89</v>
      </c>
    </row>
    <row r="231" spans="27:51" ht="15.75" customHeight="1">
      <c r="AA231" s="277" t="s">
        <v>83</v>
      </c>
      <c r="AB231" s="252">
        <v>5971</v>
      </c>
      <c r="AC231" s="253">
        <v>38.64</v>
      </c>
      <c r="AD231" s="254">
        <v>7.34</v>
      </c>
      <c r="AE231" s="252">
        <v>5954</v>
      </c>
      <c r="AF231" s="253">
        <v>29.63</v>
      </c>
      <c r="AG231" s="254">
        <v>6.02</v>
      </c>
      <c r="AH231" s="255">
        <v>5957</v>
      </c>
      <c r="AI231" s="253">
        <v>51.31</v>
      </c>
      <c r="AJ231" s="256">
        <v>11.42</v>
      </c>
      <c r="AK231" s="252">
        <v>5923</v>
      </c>
      <c r="AL231" s="253">
        <v>57.98</v>
      </c>
      <c r="AM231" s="254">
        <v>7.11</v>
      </c>
      <c r="AN231" s="257">
        <v>513</v>
      </c>
      <c r="AO231" s="267">
        <v>425.01</v>
      </c>
      <c r="AP231" s="268">
        <v>89.3</v>
      </c>
      <c r="AQ231" s="252">
        <v>5690</v>
      </c>
      <c r="AR231" s="253">
        <v>7.35</v>
      </c>
      <c r="AS231" s="254">
        <v>0.73</v>
      </c>
      <c r="AT231" s="255">
        <v>5824</v>
      </c>
      <c r="AU231" s="253">
        <v>223.51</v>
      </c>
      <c r="AV231" s="256">
        <v>26.25</v>
      </c>
      <c r="AW231" s="257">
        <v>5756</v>
      </c>
      <c r="AX231" s="267">
        <v>24.56</v>
      </c>
      <c r="AY231" s="258">
        <v>6.46</v>
      </c>
    </row>
    <row r="232" spans="27:51" ht="15.75" customHeight="1" thickBot="1">
      <c r="AA232" s="57" t="s">
        <v>82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4">
        <v>408</v>
      </c>
      <c r="AO232" s="271">
        <v>340.42</v>
      </c>
      <c r="AP232" s="272">
        <v>59.41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1">
        <v>13.15</v>
      </c>
      <c r="AY232" s="265">
        <v>4.1399999999999997</v>
      </c>
    </row>
    <row r="233" spans="27:51" ht="15.75" customHeight="1">
      <c r="AA233" s="277" t="s">
        <v>85</v>
      </c>
      <c r="AB233" s="238">
        <v>5808</v>
      </c>
      <c r="AC233" s="239">
        <v>39.909999999999997</v>
      </c>
      <c r="AD233" s="240">
        <v>7.5</v>
      </c>
      <c r="AE233" s="238">
        <v>5786</v>
      </c>
      <c r="AF233" s="239">
        <v>30.38</v>
      </c>
      <c r="AG233" s="240">
        <v>6.01</v>
      </c>
      <c r="AH233" s="241">
        <v>5792</v>
      </c>
      <c r="AI233" s="239">
        <v>52.27</v>
      </c>
      <c r="AJ233" s="242">
        <v>11.54</v>
      </c>
      <c r="AK233" s="238">
        <v>5774</v>
      </c>
      <c r="AL233" s="239">
        <v>58.49</v>
      </c>
      <c r="AM233" s="240">
        <v>7.31</v>
      </c>
      <c r="AN233" s="257">
        <v>476</v>
      </c>
      <c r="AO233" s="267">
        <v>420.29</v>
      </c>
      <c r="AP233" s="268">
        <v>84.21</v>
      </c>
      <c r="AQ233" s="238">
        <v>5711</v>
      </c>
      <c r="AR233" s="239">
        <v>7.28</v>
      </c>
      <c r="AS233" s="240">
        <v>0.72</v>
      </c>
      <c r="AT233" s="241">
        <v>5775</v>
      </c>
      <c r="AU233" s="239">
        <v>225.05</v>
      </c>
      <c r="AV233" s="242">
        <v>26.24</v>
      </c>
      <c r="AW233" s="243">
        <v>5756</v>
      </c>
      <c r="AX233" s="275">
        <v>25.43</v>
      </c>
      <c r="AY233" s="244">
        <v>6.59</v>
      </c>
    </row>
    <row r="234" spans="27:51" ht="15.75" customHeight="1" thickBot="1">
      <c r="AA234" s="57" t="s">
        <v>84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4">
        <v>442</v>
      </c>
      <c r="AO234" s="271">
        <v>334.48</v>
      </c>
      <c r="AP234" s="272">
        <v>64.319999999999993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1">
        <v>13.5</v>
      </c>
      <c r="AY234" s="265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データシート（高１男子）</vt:lpstr>
      <vt:lpstr>データシート（高２男子）</vt:lpstr>
      <vt:lpstr>データシート（高３男子）</vt:lpstr>
      <vt:lpstr>データシート（高1女子）</vt:lpstr>
      <vt:lpstr>データシート （高２女子）</vt:lpstr>
      <vt:lpstr>データシート （高３女子）</vt:lpstr>
      <vt:lpstr>グラフ（高1男子）</vt:lpstr>
      <vt:lpstr>グラフ（高２男子）</vt:lpstr>
      <vt:lpstr>グラフ（高３男子）</vt:lpstr>
      <vt:lpstr>グラフ（高1女子)</vt:lpstr>
      <vt:lpstr>グラフ（高２女子)</vt:lpstr>
      <vt:lpstr>グラフ（高３女子)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2021-04-16T04:57:03Z</cp:lastPrinted>
  <dcterms:created xsi:type="dcterms:W3CDTF">2007-05-16T09:20:50Z</dcterms:created>
  <dcterms:modified xsi:type="dcterms:W3CDTF">2024-05-29T06:22:12Z</dcterms:modified>
</cp:coreProperties>
</file>