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２月改訂\"/>
    </mc:Choice>
  </mc:AlternateContent>
  <bookViews>
    <workbookView xWindow="0" yWindow="0" windowWidth="28800" windowHeight="12210" tabRatio="707" firstSheet="3" activeTab="6"/>
  </bookViews>
  <sheets>
    <sheet name="使い方" sheetId="11" r:id="rId1"/>
    <sheet name="データシート（中１男子）" sheetId="4" r:id="rId2"/>
    <sheet name="データシート（中２男子）" sheetId="15" r:id="rId3"/>
    <sheet name="データシート（中３男子）" sheetId="17" r:id="rId4"/>
    <sheet name="データシート （中１女子）" sheetId="13" r:id="rId5"/>
    <sheet name="データシート （中２女子）" sheetId="16" r:id="rId6"/>
    <sheet name="データシート （中３女子）" sheetId="18" r:id="rId7"/>
    <sheet name="グラフ（中1男子）" sheetId="9" r:id="rId8"/>
    <sheet name="グラフ（中２男子）" sheetId="19" r:id="rId9"/>
    <sheet name="グラフ（中３男子）" sheetId="20" r:id="rId10"/>
    <sheet name="グラフ（中1女子)" sheetId="14" r:id="rId11"/>
    <sheet name="グラフ（中２女子)" sheetId="21" r:id="rId12"/>
    <sheet name="グラフ（中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F4" i="18" l="1"/>
  <c r="F3" i="18"/>
  <c r="F6" i="18" s="1"/>
  <c r="F4" i="16"/>
  <c r="F3" i="16"/>
  <c r="F6" i="16" s="1"/>
  <c r="F4" i="13"/>
  <c r="F3" i="13"/>
  <c r="F6" i="13" s="1"/>
  <c r="F4" i="17"/>
  <c r="F3" i="17"/>
  <c r="F6" i="17" s="1"/>
  <c r="F4" i="15"/>
  <c r="F3" i="15"/>
  <c r="F6" i="15" s="1"/>
  <c r="F4" i="4"/>
  <c r="F3" i="4"/>
  <c r="F6" i="4" s="1"/>
  <c r="F5" i="18" l="1"/>
  <c r="F5" i="16"/>
  <c r="F5" i="13"/>
  <c r="F5" i="17"/>
  <c r="F5" i="15"/>
  <c r="F5" i="4"/>
  <c r="AD6" i="18"/>
  <c r="AC6" i="18"/>
  <c r="AD5" i="18"/>
  <c r="AC5" i="18"/>
  <c r="AK6" i="4"/>
  <c r="AT6" i="18"/>
  <c r="AT5" i="18"/>
  <c r="AU6" i="18" s="1"/>
  <c r="AS6" i="18"/>
  <c r="AS5" i="18"/>
  <c r="AP6" i="18"/>
  <c r="AP5" i="18"/>
  <c r="AO6" i="18"/>
  <c r="AO5" i="18"/>
  <c r="AL6" i="18"/>
  <c r="AL5" i="18"/>
  <c r="AK6" i="18"/>
  <c r="AK5" i="18"/>
  <c r="X6" i="18"/>
  <c r="X5" i="18"/>
  <c r="W6" i="18"/>
  <c r="W5" i="18"/>
  <c r="T6" i="18"/>
  <c r="T5" i="18"/>
  <c r="U6" i="18" s="1"/>
  <c r="S6" i="18"/>
  <c r="S5" i="18"/>
  <c r="P6" i="18"/>
  <c r="P5" i="18"/>
  <c r="O6" i="18"/>
  <c r="O5" i="18"/>
  <c r="L6" i="18"/>
  <c r="L5" i="18"/>
  <c r="K6" i="18"/>
  <c r="K5" i="18"/>
  <c r="AT6" i="17"/>
  <c r="AT5" i="17"/>
  <c r="AS6" i="17"/>
  <c r="AS5" i="17"/>
  <c r="AP6" i="17"/>
  <c r="AP5" i="17"/>
  <c r="AQ6" i="17" s="1"/>
  <c r="AO6" i="17"/>
  <c r="AO5" i="17"/>
  <c r="AL6" i="17"/>
  <c r="AL5" i="17"/>
  <c r="AK6" i="17"/>
  <c r="AK5" i="17"/>
  <c r="AD5" i="17"/>
  <c r="AD6" i="17"/>
  <c r="AC6" i="17"/>
  <c r="AC5" i="17"/>
  <c r="X6" i="17"/>
  <c r="X5" i="17"/>
  <c r="W6" i="17"/>
  <c r="W5" i="17"/>
  <c r="T6" i="17"/>
  <c r="T5" i="17"/>
  <c r="S6" i="17"/>
  <c r="S5" i="17"/>
  <c r="P6" i="17"/>
  <c r="P5" i="17"/>
  <c r="O6" i="17"/>
  <c r="O5" i="17"/>
  <c r="L6" i="17"/>
  <c r="L5" i="17"/>
  <c r="M6" i="17" s="1"/>
  <c r="K6" i="17"/>
  <c r="K5" i="17"/>
  <c r="AT6" i="16"/>
  <c r="AT5" i="16"/>
  <c r="AS6" i="16"/>
  <c r="AS5" i="16"/>
  <c r="AP6" i="16"/>
  <c r="AP5" i="16"/>
  <c r="AQ6" i="16" s="1"/>
  <c r="AO6" i="16"/>
  <c r="AO5" i="16"/>
  <c r="AL6" i="16"/>
  <c r="AL5" i="16"/>
  <c r="AK6" i="16"/>
  <c r="AK5" i="16"/>
  <c r="AD6" i="16"/>
  <c r="AD5" i="16"/>
  <c r="AC6" i="16"/>
  <c r="AC5" i="16"/>
  <c r="X6" i="16"/>
  <c r="X5" i="16"/>
  <c r="W6" i="16"/>
  <c r="W5" i="16"/>
  <c r="T6" i="16"/>
  <c r="T5" i="16"/>
  <c r="S6" i="16"/>
  <c r="S5" i="16"/>
  <c r="P6" i="16"/>
  <c r="P5" i="16"/>
  <c r="O6" i="16"/>
  <c r="O5" i="16"/>
  <c r="L6" i="16"/>
  <c r="L5" i="16"/>
  <c r="M6" i="16" s="1"/>
  <c r="K6" i="16"/>
  <c r="K5" i="16"/>
  <c r="AT6" i="15"/>
  <c r="AT5" i="15"/>
  <c r="AS6" i="15"/>
  <c r="AS5" i="15"/>
  <c r="AP6" i="15"/>
  <c r="AP5" i="15"/>
  <c r="AO6" i="15"/>
  <c r="AO5" i="15"/>
  <c r="AL6" i="15"/>
  <c r="AL5" i="15"/>
  <c r="AK6" i="15"/>
  <c r="AK5" i="15"/>
  <c r="AD6" i="15"/>
  <c r="AD5" i="15"/>
  <c r="AC6" i="15"/>
  <c r="AC5" i="15"/>
  <c r="X6" i="15"/>
  <c r="X5" i="15"/>
  <c r="W6" i="15"/>
  <c r="W5" i="15"/>
  <c r="T6" i="15"/>
  <c r="T5" i="15"/>
  <c r="S6" i="15"/>
  <c r="S5" i="15"/>
  <c r="P6" i="15"/>
  <c r="P5" i="15"/>
  <c r="O6" i="15"/>
  <c r="O5" i="15"/>
  <c r="K6" i="15"/>
  <c r="K5" i="15"/>
  <c r="AT6" i="13"/>
  <c r="AT5" i="13"/>
  <c r="AS6" i="13"/>
  <c r="AS5" i="13"/>
  <c r="AP6" i="13"/>
  <c r="AP5" i="13"/>
  <c r="AO6" i="13"/>
  <c r="AO5" i="13"/>
  <c r="AL6" i="13"/>
  <c r="AL5" i="13"/>
  <c r="AK6" i="13"/>
  <c r="AK5" i="13"/>
  <c r="AD6" i="13"/>
  <c r="AD5" i="13"/>
  <c r="AC6" i="13"/>
  <c r="AC5" i="13"/>
  <c r="X6" i="13"/>
  <c r="X5" i="13"/>
  <c r="W6" i="13"/>
  <c r="W5" i="13"/>
  <c r="T6" i="13"/>
  <c r="T5" i="13"/>
  <c r="S6" i="13"/>
  <c r="S5" i="13"/>
  <c r="P6" i="13"/>
  <c r="P5" i="13"/>
  <c r="O6" i="13"/>
  <c r="O5" i="13"/>
  <c r="L6" i="13"/>
  <c r="L5" i="13"/>
  <c r="K6" i="13"/>
  <c r="K5" i="13"/>
  <c r="AT6" i="4"/>
  <c r="AT5" i="4"/>
  <c r="AS6" i="4"/>
  <c r="AS5" i="4"/>
  <c r="AP6" i="4"/>
  <c r="AP5" i="4"/>
  <c r="AO6" i="4"/>
  <c r="AO5" i="4"/>
  <c r="AL6" i="4"/>
  <c r="AL5" i="4"/>
  <c r="AK5" i="4"/>
  <c r="AD6" i="4"/>
  <c r="AD5" i="4"/>
  <c r="AC6" i="4"/>
  <c r="AC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H21" i="9"/>
  <c r="H20" i="9"/>
  <c r="H21" i="14"/>
  <c r="H20" i="14"/>
  <c r="H21" i="19"/>
  <c r="H20" i="19"/>
  <c r="H21" i="21"/>
  <c r="H20" i="21"/>
  <c r="K20" i="20"/>
  <c r="J20" i="20"/>
  <c r="I20" i="20"/>
  <c r="G20" i="20"/>
  <c r="F20" i="20"/>
  <c r="E20" i="20"/>
  <c r="D20" i="20"/>
  <c r="K21" i="21"/>
  <c r="J21" i="21"/>
  <c r="I21" i="21"/>
  <c r="G21" i="21"/>
  <c r="F21" i="21"/>
  <c r="E21" i="21"/>
  <c r="D21" i="21"/>
  <c r="K20" i="21"/>
  <c r="J20" i="21"/>
  <c r="I20" i="21"/>
  <c r="G20" i="21"/>
  <c r="F20" i="21"/>
  <c r="E20" i="21"/>
  <c r="D20" i="21"/>
  <c r="K21" i="19"/>
  <c r="K20" i="19"/>
  <c r="J21" i="19"/>
  <c r="I21" i="19"/>
  <c r="G21" i="19"/>
  <c r="F21" i="19"/>
  <c r="E21" i="19"/>
  <c r="D21" i="19"/>
  <c r="J20" i="19"/>
  <c r="I20" i="19"/>
  <c r="G20" i="19"/>
  <c r="F20" i="19"/>
  <c r="E20" i="19"/>
  <c r="D20" i="19"/>
  <c r="K20" i="14"/>
  <c r="J20" i="14"/>
  <c r="I20" i="14"/>
  <c r="G20" i="14"/>
  <c r="F20" i="14"/>
  <c r="E20" i="14"/>
  <c r="D20" i="14"/>
  <c r="K21" i="22"/>
  <c r="G21" i="22"/>
  <c r="D21" i="22"/>
  <c r="K20" i="22"/>
  <c r="J20" i="22"/>
  <c r="I20" i="22"/>
  <c r="G20" i="22"/>
  <c r="F20" i="22"/>
  <c r="E20" i="22"/>
  <c r="D20" i="22"/>
  <c r="J17" i="22"/>
  <c r="J17" i="20"/>
  <c r="J17" i="21"/>
  <c r="J17" i="19"/>
  <c r="J17" i="14"/>
  <c r="J28" i="21"/>
  <c r="I28" i="19"/>
  <c r="I24" i="19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H11" i="21"/>
  <c r="C11" i="21"/>
  <c r="B11" i="21"/>
  <c r="C7" i="21"/>
  <c r="B7" i="21"/>
  <c r="B4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F11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AW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T307" i="18"/>
  <c r="S307" i="18"/>
  <c r="Q307" i="18"/>
  <c r="P307" i="18"/>
  <c r="O307" i="18"/>
  <c r="M307" i="18"/>
  <c r="AV307" i="18"/>
  <c r="L307" i="18"/>
  <c r="K307" i="18"/>
  <c r="I307" i="18"/>
  <c r="G307" i="18"/>
  <c r="E307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AW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AV304" i="18"/>
  <c r="X304" i="18"/>
  <c r="W304" i="18"/>
  <c r="U304" i="18"/>
  <c r="T304" i="18"/>
  <c r="S304" i="18"/>
  <c r="Q304" i="18"/>
  <c r="P304" i="18"/>
  <c r="O304" i="18"/>
  <c r="M304" i="18"/>
  <c r="L304" i="18"/>
  <c r="K304" i="18"/>
  <c r="I304" i="18"/>
  <c r="G304" i="18"/>
  <c r="E304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AV303" i="18"/>
  <c r="P303" i="18"/>
  <c r="O303" i="18"/>
  <c r="M303" i="18"/>
  <c r="L303" i="18"/>
  <c r="K303" i="18"/>
  <c r="I303" i="18"/>
  <c r="G303" i="18"/>
  <c r="E303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AW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AV301" i="18"/>
  <c r="L301" i="18"/>
  <c r="K301" i="18"/>
  <c r="I301" i="18"/>
  <c r="G301" i="18"/>
  <c r="E301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AW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T299" i="18"/>
  <c r="S299" i="18"/>
  <c r="Q299" i="18"/>
  <c r="P299" i="18"/>
  <c r="O299" i="18"/>
  <c r="M299" i="18"/>
  <c r="AV299" i="18"/>
  <c r="L299" i="18"/>
  <c r="K299" i="18"/>
  <c r="I299" i="18"/>
  <c r="G299" i="18"/>
  <c r="E299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AW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AV296" i="18"/>
  <c r="X296" i="18"/>
  <c r="W296" i="18"/>
  <c r="U296" i="18"/>
  <c r="T296" i="18"/>
  <c r="S296" i="18"/>
  <c r="Q296" i="18"/>
  <c r="P296" i="18"/>
  <c r="O296" i="18"/>
  <c r="M296" i="18"/>
  <c r="L296" i="18"/>
  <c r="K296" i="18"/>
  <c r="I296" i="18"/>
  <c r="G296" i="18"/>
  <c r="E296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AV295" i="18"/>
  <c r="P295" i="18"/>
  <c r="O295" i="18"/>
  <c r="M295" i="18"/>
  <c r="L295" i="18"/>
  <c r="K295" i="18"/>
  <c r="I295" i="18"/>
  <c r="G295" i="18"/>
  <c r="E295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AW294" i="18"/>
  <c r="Y294" i="18"/>
  <c r="X294" i="18"/>
  <c r="W294" i="18"/>
  <c r="U294" i="18"/>
  <c r="T294" i="18"/>
  <c r="S294" i="18"/>
  <c r="Q294" i="18"/>
  <c r="AV294" i="18"/>
  <c r="P294" i="18"/>
  <c r="O294" i="18"/>
  <c r="M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AW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T291" i="18"/>
  <c r="S291" i="18"/>
  <c r="Q291" i="18"/>
  <c r="P291" i="18"/>
  <c r="O291" i="18"/>
  <c r="M291" i="18"/>
  <c r="AV291" i="18"/>
  <c r="L291" i="18"/>
  <c r="K291" i="18"/>
  <c r="I291" i="18"/>
  <c r="G291" i="18"/>
  <c r="E291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AW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AV288" i="18"/>
  <c r="X288" i="18"/>
  <c r="W288" i="18"/>
  <c r="U288" i="18"/>
  <c r="T288" i="18"/>
  <c r="S288" i="18"/>
  <c r="Q288" i="18"/>
  <c r="P288" i="18"/>
  <c r="O288" i="18"/>
  <c r="M288" i="18"/>
  <c r="L288" i="18"/>
  <c r="K288" i="18"/>
  <c r="I288" i="18"/>
  <c r="G288" i="18"/>
  <c r="E288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AV287" i="18"/>
  <c r="P287" i="18"/>
  <c r="O287" i="18"/>
  <c r="M287" i="18"/>
  <c r="L287" i="18"/>
  <c r="K287" i="18"/>
  <c r="I287" i="18"/>
  <c r="G287" i="18"/>
  <c r="E287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AW286" i="18"/>
  <c r="Y286" i="18"/>
  <c r="X286" i="18"/>
  <c r="W286" i="18"/>
  <c r="U286" i="18"/>
  <c r="T286" i="18"/>
  <c r="S286" i="18"/>
  <c r="Q286" i="18"/>
  <c r="AV286" i="18"/>
  <c r="P286" i="18"/>
  <c r="O286" i="18"/>
  <c r="M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AW284" i="18"/>
  <c r="Y284" i="18"/>
  <c r="X284" i="18"/>
  <c r="W284" i="18"/>
  <c r="U284" i="18"/>
  <c r="T284" i="18"/>
  <c r="S284" i="18"/>
  <c r="Q284" i="18"/>
  <c r="P284" i="18"/>
  <c r="O284" i="18"/>
  <c r="M284" i="18"/>
  <c r="AV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T283" i="18"/>
  <c r="S283" i="18"/>
  <c r="Q283" i="18"/>
  <c r="P283" i="18"/>
  <c r="O283" i="18"/>
  <c r="M283" i="18"/>
  <c r="AV283" i="18"/>
  <c r="L283" i="18"/>
  <c r="K283" i="18"/>
  <c r="I283" i="18"/>
  <c r="G283" i="18"/>
  <c r="E283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AW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T280" i="18"/>
  <c r="S280" i="18"/>
  <c r="Q280" i="18"/>
  <c r="P280" i="18"/>
  <c r="O280" i="18"/>
  <c r="M280" i="18"/>
  <c r="AV280" i="18"/>
  <c r="L280" i="18"/>
  <c r="K280" i="18"/>
  <c r="I280" i="18"/>
  <c r="G280" i="18"/>
  <c r="E280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AV279" i="18"/>
  <c r="P279" i="18"/>
  <c r="O279" i="18"/>
  <c r="M279" i="18"/>
  <c r="L279" i="18"/>
  <c r="K279" i="18"/>
  <c r="I279" i="18"/>
  <c r="G279" i="18"/>
  <c r="E279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AW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AV277" i="18"/>
  <c r="L277" i="18"/>
  <c r="K277" i="18"/>
  <c r="I277" i="18"/>
  <c r="G277" i="18"/>
  <c r="E277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AW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T275" i="18"/>
  <c r="S275" i="18"/>
  <c r="Q275" i="18"/>
  <c r="P275" i="18"/>
  <c r="O275" i="18"/>
  <c r="M275" i="18"/>
  <c r="AV275" i="18"/>
  <c r="L275" i="18"/>
  <c r="K275" i="18"/>
  <c r="I275" i="18"/>
  <c r="G275" i="18"/>
  <c r="E275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AW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AW272" i="18"/>
  <c r="Y272" i="18"/>
  <c r="AV272" i="18"/>
  <c r="X272" i="18"/>
  <c r="W272" i="18"/>
  <c r="U272" i="18"/>
  <c r="T272" i="18"/>
  <c r="S272" i="18"/>
  <c r="Q272" i="18"/>
  <c r="P272" i="18"/>
  <c r="O272" i="18"/>
  <c r="M272" i="18"/>
  <c r="L272" i="18"/>
  <c r="K272" i="18"/>
  <c r="I272" i="18"/>
  <c r="G272" i="18"/>
  <c r="E272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AW270" i="18"/>
  <c r="Y270" i="18"/>
  <c r="X270" i="18"/>
  <c r="W270" i="18"/>
  <c r="U270" i="18"/>
  <c r="T270" i="18"/>
  <c r="S270" i="18"/>
  <c r="Q270" i="18"/>
  <c r="P270" i="18"/>
  <c r="O270" i="18"/>
  <c r="M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T269" i="18"/>
  <c r="S269" i="18"/>
  <c r="Q269" i="18"/>
  <c r="P269" i="18"/>
  <c r="O269" i="18"/>
  <c r="M269" i="18"/>
  <c r="L269" i="18"/>
  <c r="K269" i="18"/>
  <c r="I269" i="18"/>
  <c r="G269" i="18"/>
  <c r="E269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AW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AV267" i="18"/>
  <c r="T267" i="18"/>
  <c r="S267" i="18"/>
  <c r="Q267" i="18"/>
  <c r="P267" i="18"/>
  <c r="O267" i="18"/>
  <c r="M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X266" i="18"/>
  <c r="W266" i="18"/>
  <c r="U266" i="18"/>
  <c r="T266" i="18"/>
  <c r="S266" i="18"/>
  <c r="Q266" i="18"/>
  <c r="P266" i="18"/>
  <c r="O266" i="18"/>
  <c r="M266" i="18"/>
  <c r="AV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AW264" i="18"/>
  <c r="Y264" i="18"/>
  <c r="AV264" i="18"/>
  <c r="X264" i="18"/>
  <c r="W264" i="18"/>
  <c r="U264" i="18"/>
  <c r="T264" i="18"/>
  <c r="S264" i="18"/>
  <c r="Q264" i="18"/>
  <c r="P264" i="18"/>
  <c r="O264" i="18"/>
  <c r="M264" i="18"/>
  <c r="L264" i="18"/>
  <c r="K264" i="18"/>
  <c r="I264" i="18"/>
  <c r="G264" i="18"/>
  <c r="E264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AV263" i="18"/>
  <c r="P263" i="18"/>
  <c r="O263" i="18"/>
  <c r="M263" i="18"/>
  <c r="L263" i="18"/>
  <c r="K263" i="18"/>
  <c r="I263" i="18"/>
  <c r="G263" i="18"/>
  <c r="E263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AW262" i="18"/>
  <c r="Y262" i="18"/>
  <c r="X262" i="18"/>
  <c r="W262" i="18"/>
  <c r="U262" i="18"/>
  <c r="T262" i="18"/>
  <c r="S262" i="18"/>
  <c r="Q262" i="18"/>
  <c r="P262" i="18"/>
  <c r="O262" i="18"/>
  <c r="M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T261" i="18"/>
  <c r="S261" i="18"/>
  <c r="Q261" i="18"/>
  <c r="P261" i="18"/>
  <c r="O261" i="18"/>
  <c r="M261" i="18"/>
  <c r="L261" i="18"/>
  <c r="K261" i="18"/>
  <c r="I261" i="18"/>
  <c r="G261" i="18"/>
  <c r="E261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AW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X258" i="18"/>
  <c r="W258" i="18"/>
  <c r="U258" i="18"/>
  <c r="T258" i="18"/>
  <c r="S258" i="18"/>
  <c r="Q258" i="18"/>
  <c r="P258" i="18"/>
  <c r="O258" i="18"/>
  <c r="M258" i="18"/>
  <c r="AV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L257" i="18"/>
  <c r="K257" i="18"/>
  <c r="I257" i="18"/>
  <c r="G257" i="18"/>
  <c r="E257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AW256" i="18"/>
  <c r="Y256" i="18"/>
  <c r="AV256" i="18"/>
  <c r="X256" i="18"/>
  <c r="W256" i="18"/>
  <c r="U256" i="18"/>
  <c r="T256" i="18"/>
  <c r="S256" i="18"/>
  <c r="Q256" i="18"/>
  <c r="P256" i="18"/>
  <c r="O256" i="18"/>
  <c r="M256" i="18"/>
  <c r="L256" i="18"/>
  <c r="K256" i="18"/>
  <c r="I256" i="18"/>
  <c r="G256" i="18"/>
  <c r="E256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AW254" i="18"/>
  <c r="Y254" i="18"/>
  <c r="X254" i="18"/>
  <c r="W254" i="18"/>
  <c r="U254" i="18"/>
  <c r="T254" i="18"/>
  <c r="S254" i="18"/>
  <c r="Q254" i="18"/>
  <c r="P254" i="18"/>
  <c r="O254" i="18"/>
  <c r="M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T253" i="18"/>
  <c r="S253" i="18"/>
  <c r="Q253" i="18"/>
  <c r="P253" i="18"/>
  <c r="O253" i="18"/>
  <c r="M253" i="18"/>
  <c r="L253" i="18"/>
  <c r="K253" i="18"/>
  <c r="I253" i="18"/>
  <c r="G253" i="18"/>
  <c r="E253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AW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AV251" i="18"/>
  <c r="T251" i="18"/>
  <c r="S251" i="18"/>
  <c r="Q251" i="18"/>
  <c r="P251" i="18"/>
  <c r="O251" i="18"/>
  <c r="M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L249" i="18"/>
  <c r="K249" i="18"/>
  <c r="I249" i="18"/>
  <c r="G249" i="18"/>
  <c r="E249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AW248" i="18"/>
  <c r="Y248" i="18"/>
  <c r="AV248" i="18"/>
  <c r="X248" i="18"/>
  <c r="W248" i="18"/>
  <c r="U248" i="18"/>
  <c r="T248" i="18"/>
  <c r="S248" i="18"/>
  <c r="Q248" i="18"/>
  <c r="P248" i="18"/>
  <c r="O248" i="18"/>
  <c r="M248" i="18"/>
  <c r="L248" i="18"/>
  <c r="K248" i="18"/>
  <c r="I248" i="18"/>
  <c r="G248" i="18"/>
  <c r="E248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AV247" i="18"/>
  <c r="P247" i="18"/>
  <c r="O247" i="18"/>
  <c r="M247" i="18"/>
  <c r="L247" i="18"/>
  <c r="K247" i="18"/>
  <c r="I247" i="18"/>
  <c r="G247" i="18"/>
  <c r="E247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AW246" i="18"/>
  <c r="Y246" i="18"/>
  <c r="X246" i="18"/>
  <c r="W246" i="18"/>
  <c r="U246" i="18"/>
  <c r="T246" i="18"/>
  <c r="S246" i="18"/>
  <c r="Q246" i="18"/>
  <c r="P246" i="18"/>
  <c r="O246" i="18"/>
  <c r="M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T245" i="18"/>
  <c r="S245" i="18"/>
  <c r="Q245" i="18"/>
  <c r="P245" i="18"/>
  <c r="O245" i="18"/>
  <c r="M245" i="18"/>
  <c r="AV245" i="18"/>
  <c r="L245" i="18"/>
  <c r="K245" i="18"/>
  <c r="I245" i="18"/>
  <c r="G245" i="18"/>
  <c r="E245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AW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X242" i="18"/>
  <c r="W242" i="18"/>
  <c r="U242" i="18"/>
  <c r="T242" i="18"/>
  <c r="S242" i="18"/>
  <c r="Q242" i="18"/>
  <c r="P242" i="18"/>
  <c r="O242" i="18"/>
  <c r="M242" i="18"/>
  <c r="AV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L241" i="18"/>
  <c r="K241" i="18"/>
  <c r="I241" i="18"/>
  <c r="G241" i="18"/>
  <c r="E241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AW240" i="18"/>
  <c r="Y240" i="18"/>
  <c r="AV240" i="18"/>
  <c r="X240" i="18"/>
  <c r="W240" i="18"/>
  <c r="U240" i="18"/>
  <c r="T240" i="18"/>
  <c r="S240" i="18"/>
  <c r="Q240" i="18"/>
  <c r="P240" i="18"/>
  <c r="O240" i="18"/>
  <c r="M240" i="18"/>
  <c r="L240" i="18"/>
  <c r="K240" i="18"/>
  <c r="I240" i="18"/>
  <c r="G240" i="18"/>
  <c r="E240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AW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T237" i="18"/>
  <c r="S237" i="18"/>
  <c r="Q237" i="18"/>
  <c r="P237" i="18"/>
  <c r="O237" i="18"/>
  <c r="M237" i="18"/>
  <c r="AV237" i="18"/>
  <c r="L237" i="18"/>
  <c r="K237" i="18"/>
  <c r="I237" i="18"/>
  <c r="G237" i="18"/>
  <c r="E237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AW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AV235" i="18"/>
  <c r="T235" i="18"/>
  <c r="S235" i="18"/>
  <c r="Q235" i="18"/>
  <c r="P235" i="18"/>
  <c r="O235" i="18"/>
  <c r="M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AW232" i="18"/>
  <c r="Y232" i="18"/>
  <c r="AV232" i="18"/>
  <c r="X232" i="18"/>
  <c r="W232" i="18"/>
  <c r="U232" i="18"/>
  <c r="T232" i="18"/>
  <c r="S232" i="18"/>
  <c r="Q232" i="18"/>
  <c r="P232" i="18"/>
  <c r="O232" i="18"/>
  <c r="M232" i="18"/>
  <c r="L232" i="18"/>
  <c r="K232" i="18"/>
  <c r="I232" i="18"/>
  <c r="G232" i="18"/>
  <c r="E232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AV231" i="18"/>
  <c r="P231" i="18"/>
  <c r="O231" i="18"/>
  <c r="M231" i="18"/>
  <c r="L231" i="18"/>
  <c r="K231" i="18"/>
  <c r="I231" i="18"/>
  <c r="G231" i="18"/>
  <c r="E231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AW230" i="18"/>
  <c r="Y230" i="18"/>
  <c r="X230" i="18"/>
  <c r="W230" i="18"/>
  <c r="U230" i="18"/>
  <c r="T230" i="18"/>
  <c r="S230" i="18"/>
  <c r="Q230" i="18"/>
  <c r="P230" i="18"/>
  <c r="O230" i="18"/>
  <c r="M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T229" i="18"/>
  <c r="S229" i="18"/>
  <c r="Q229" i="18"/>
  <c r="P229" i="18"/>
  <c r="O229" i="18"/>
  <c r="M229" i="18"/>
  <c r="L229" i="18"/>
  <c r="K229" i="18"/>
  <c r="I229" i="18"/>
  <c r="G229" i="18"/>
  <c r="E229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AW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X226" i="18"/>
  <c r="W226" i="18"/>
  <c r="U226" i="18"/>
  <c r="T226" i="18"/>
  <c r="S226" i="18"/>
  <c r="Q226" i="18"/>
  <c r="P226" i="18"/>
  <c r="O226" i="18"/>
  <c r="M226" i="18"/>
  <c r="AV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L225" i="18"/>
  <c r="K225" i="18"/>
  <c r="I225" i="18"/>
  <c r="G225" i="18"/>
  <c r="E225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AW224" i="18"/>
  <c r="Y224" i="18"/>
  <c r="AV224" i="18"/>
  <c r="X224" i="18"/>
  <c r="W224" i="18"/>
  <c r="U224" i="18"/>
  <c r="T224" i="18"/>
  <c r="S224" i="18"/>
  <c r="Q224" i="18"/>
  <c r="P224" i="18"/>
  <c r="O224" i="18"/>
  <c r="M224" i="18"/>
  <c r="L224" i="18"/>
  <c r="K224" i="18"/>
  <c r="I224" i="18"/>
  <c r="G224" i="18"/>
  <c r="E224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AW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T221" i="18"/>
  <c r="S221" i="18"/>
  <c r="Q221" i="18"/>
  <c r="P221" i="18"/>
  <c r="O221" i="18"/>
  <c r="M221" i="18"/>
  <c r="L221" i="18"/>
  <c r="K221" i="18"/>
  <c r="I221" i="18"/>
  <c r="G221" i="18"/>
  <c r="E221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AW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AW216" i="18"/>
  <c r="Y216" i="18"/>
  <c r="AV216" i="18"/>
  <c r="X216" i="18"/>
  <c r="W216" i="18"/>
  <c r="U216" i="18"/>
  <c r="T216" i="18"/>
  <c r="S216" i="18"/>
  <c r="Q216" i="18"/>
  <c r="P216" i="18"/>
  <c r="O216" i="18"/>
  <c r="M216" i="18"/>
  <c r="L216" i="18"/>
  <c r="K216" i="18"/>
  <c r="I216" i="18"/>
  <c r="G216" i="18"/>
  <c r="E216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AV215" i="18"/>
  <c r="P215" i="18"/>
  <c r="O215" i="18"/>
  <c r="M215" i="18"/>
  <c r="L215" i="18"/>
  <c r="K215" i="18"/>
  <c r="I215" i="18"/>
  <c r="G215" i="18"/>
  <c r="E215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AW214" i="18"/>
  <c r="Y214" i="18"/>
  <c r="X214" i="18"/>
  <c r="W214" i="18"/>
  <c r="U214" i="18"/>
  <c r="T214" i="18"/>
  <c r="S214" i="18"/>
  <c r="Q214" i="18"/>
  <c r="P214" i="18"/>
  <c r="O214" i="18"/>
  <c r="M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T213" i="18"/>
  <c r="S213" i="18"/>
  <c r="Q213" i="18"/>
  <c r="P213" i="18"/>
  <c r="O213" i="18"/>
  <c r="M213" i="18"/>
  <c r="L213" i="18"/>
  <c r="K213" i="18"/>
  <c r="I213" i="18"/>
  <c r="G213" i="18"/>
  <c r="E213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AW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AV211" i="18"/>
  <c r="T211" i="18"/>
  <c r="S211" i="18"/>
  <c r="Q211" i="18"/>
  <c r="P211" i="18"/>
  <c r="O211" i="18"/>
  <c r="M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X210" i="18"/>
  <c r="W210" i="18"/>
  <c r="U210" i="18"/>
  <c r="T210" i="18"/>
  <c r="S210" i="18"/>
  <c r="Q210" i="18"/>
  <c r="P210" i="18"/>
  <c r="O210" i="18"/>
  <c r="M210" i="18"/>
  <c r="AV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AW208" i="18"/>
  <c r="Y208" i="18"/>
  <c r="AV208" i="18"/>
  <c r="X208" i="18"/>
  <c r="W208" i="18"/>
  <c r="U208" i="18"/>
  <c r="T208" i="18"/>
  <c r="S208" i="18"/>
  <c r="Q208" i="18"/>
  <c r="P208" i="18"/>
  <c r="O208" i="18"/>
  <c r="M208" i="18"/>
  <c r="L208" i="18"/>
  <c r="K208" i="18"/>
  <c r="I208" i="18"/>
  <c r="G208" i="18"/>
  <c r="E208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AV207" i="18"/>
  <c r="P207" i="18"/>
  <c r="O207" i="18"/>
  <c r="M207" i="18"/>
  <c r="L207" i="18"/>
  <c r="K207" i="18"/>
  <c r="I207" i="18"/>
  <c r="G207" i="18"/>
  <c r="E207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AW206" i="18"/>
  <c r="Y206" i="18"/>
  <c r="X206" i="18"/>
  <c r="W206" i="18"/>
  <c r="U206" i="18"/>
  <c r="T206" i="18"/>
  <c r="S206" i="18"/>
  <c r="Q206" i="18"/>
  <c r="P206" i="18"/>
  <c r="O206" i="18"/>
  <c r="M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T205" i="18"/>
  <c r="S205" i="18"/>
  <c r="Q205" i="18"/>
  <c r="P205" i="18"/>
  <c r="O205" i="18"/>
  <c r="M205" i="18"/>
  <c r="L205" i="18"/>
  <c r="K205" i="18"/>
  <c r="I205" i="18"/>
  <c r="G205" i="18"/>
  <c r="E205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AW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X202" i="18"/>
  <c r="W202" i="18"/>
  <c r="U202" i="18"/>
  <c r="T202" i="18"/>
  <c r="S202" i="18"/>
  <c r="Q202" i="18"/>
  <c r="P202" i="18"/>
  <c r="O202" i="18"/>
  <c r="M202" i="18"/>
  <c r="AV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AW200" i="18"/>
  <c r="Y200" i="18"/>
  <c r="AV200" i="18"/>
  <c r="X200" i="18"/>
  <c r="W200" i="18"/>
  <c r="U200" i="18"/>
  <c r="T200" i="18"/>
  <c r="S200" i="18"/>
  <c r="Q200" i="18"/>
  <c r="P200" i="18"/>
  <c r="O200" i="18"/>
  <c r="M200" i="18"/>
  <c r="L200" i="18"/>
  <c r="K200" i="18"/>
  <c r="I200" i="18"/>
  <c r="G200" i="18"/>
  <c r="E200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AW198" i="18"/>
  <c r="Y198" i="18"/>
  <c r="X198" i="18"/>
  <c r="W198" i="18"/>
  <c r="U198" i="18"/>
  <c r="T198" i="18"/>
  <c r="S198" i="18"/>
  <c r="Q198" i="18"/>
  <c r="P198" i="18"/>
  <c r="O198" i="18"/>
  <c r="M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T197" i="18"/>
  <c r="S197" i="18"/>
  <c r="Q197" i="18"/>
  <c r="P197" i="18"/>
  <c r="O197" i="18"/>
  <c r="M197" i="18"/>
  <c r="AV197" i="18"/>
  <c r="L197" i="18"/>
  <c r="K197" i="18"/>
  <c r="I197" i="18"/>
  <c r="G197" i="18"/>
  <c r="E197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AW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AW192" i="18"/>
  <c r="Y192" i="18"/>
  <c r="AV192" i="18"/>
  <c r="X192" i="18"/>
  <c r="W192" i="18"/>
  <c r="U192" i="18"/>
  <c r="T192" i="18"/>
  <c r="S192" i="18"/>
  <c r="Q192" i="18"/>
  <c r="P192" i="18"/>
  <c r="O192" i="18"/>
  <c r="M192" i="18"/>
  <c r="L192" i="18"/>
  <c r="K192" i="18"/>
  <c r="I192" i="18"/>
  <c r="G192" i="18"/>
  <c r="E192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AW190" i="18"/>
  <c r="Y190" i="18"/>
  <c r="X190" i="18"/>
  <c r="W190" i="18"/>
  <c r="U190" i="18"/>
  <c r="T190" i="18"/>
  <c r="S190" i="18"/>
  <c r="Q190" i="18"/>
  <c r="P190" i="18"/>
  <c r="O190" i="18"/>
  <c r="M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T189" i="18"/>
  <c r="S189" i="18"/>
  <c r="Q189" i="18"/>
  <c r="P189" i="18"/>
  <c r="O189" i="18"/>
  <c r="M189" i="18"/>
  <c r="L189" i="18"/>
  <c r="K189" i="18"/>
  <c r="I189" i="18"/>
  <c r="G189" i="18"/>
  <c r="E189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AW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AV187" i="18"/>
  <c r="T187" i="18"/>
  <c r="S187" i="18"/>
  <c r="Q187" i="18"/>
  <c r="P187" i="18"/>
  <c r="O187" i="18"/>
  <c r="M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X186" i="18"/>
  <c r="W186" i="18"/>
  <c r="U186" i="18"/>
  <c r="T186" i="18"/>
  <c r="S186" i="18"/>
  <c r="Q186" i="18"/>
  <c r="P186" i="18"/>
  <c r="O186" i="18"/>
  <c r="M186" i="18"/>
  <c r="AV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AW184" i="18"/>
  <c r="Y184" i="18"/>
  <c r="AV184" i="18"/>
  <c r="X184" i="18"/>
  <c r="W184" i="18"/>
  <c r="U184" i="18"/>
  <c r="T184" i="18"/>
  <c r="S184" i="18"/>
  <c r="Q184" i="18"/>
  <c r="P184" i="18"/>
  <c r="O184" i="18"/>
  <c r="M184" i="18"/>
  <c r="L184" i="18"/>
  <c r="K184" i="18"/>
  <c r="I184" i="18"/>
  <c r="G184" i="18"/>
  <c r="E184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AV183" i="18"/>
  <c r="P183" i="18"/>
  <c r="O183" i="18"/>
  <c r="M183" i="18"/>
  <c r="L183" i="18"/>
  <c r="K183" i="18"/>
  <c r="I183" i="18"/>
  <c r="G183" i="18"/>
  <c r="E183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AW182" i="18"/>
  <c r="Y182" i="18"/>
  <c r="X182" i="18"/>
  <c r="W182" i="18"/>
  <c r="U182" i="18"/>
  <c r="T182" i="18"/>
  <c r="S182" i="18"/>
  <c r="Q182" i="18"/>
  <c r="AV182" i="18"/>
  <c r="P182" i="18"/>
  <c r="O182" i="18"/>
  <c r="M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T181" i="18"/>
  <c r="S181" i="18"/>
  <c r="Q181" i="18"/>
  <c r="P181" i="18"/>
  <c r="O181" i="18"/>
  <c r="M181" i="18"/>
  <c r="AV181" i="18"/>
  <c r="L181" i="18"/>
  <c r="K181" i="18"/>
  <c r="I181" i="18"/>
  <c r="G181" i="18"/>
  <c r="E181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AW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AW176" i="18"/>
  <c r="Y176" i="18"/>
  <c r="AV176" i="18"/>
  <c r="X176" i="18"/>
  <c r="W176" i="18"/>
  <c r="U176" i="18"/>
  <c r="T176" i="18"/>
  <c r="S176" i="18"/>
  <c r="Q176" i="18"/>
  <c r="P176" i="18"/>
  <c r="O176" i="18"/>
  <c r="M176" i="18"/>
  <c r="L176" i="18"/>
  <c r="K176" i="18"/>
  <c r="I176" i="18"/>
  <c r="G176" i="18"/>
  <c r="E176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AW174" i="18"/>
  <c r="Y174" i="18"/>
  <c r="X174" i="18"/>
  <c r="W174" i="18"/>
  <c r="U174" i="18"/>
  <c r="T174" i="18"/>
  <c r="S174" i="18"/>
  <c r="Q174" i="18"/>
  <c r="P174" i="18"/>
  <c r="O174" i="18"/>
  <c r="M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T173" i="18"/>
  <c r="S173" i="18"/>
  <c r="Q173" i="18"/>
  <c r="P173" i="18"/>
  <c r="O173" i="18"/>
  <c r="M173" i="18"/>
  <c r="L173" i="18"/>
  <c r="K173" i="18"/>
  <c r="I173" i="18"/>
  <c r="G173" i="18"/>
  <c r="E173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AW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L169" i="18"/>
  <c r="K169" i="18"/>
  <c r="I169" i="18"/>
  <c r="G169" i="18"/>
  <c r="E169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AW168" i="18"/>
  <c r="Y168" i="18"/>
  <c r="AV168" i="18"/>
  <c r="X168" i="18"/>
  <c r="W168" i="18"/>
  <c r="U168" i="18"/>
  <c r="T168" i="18"/>
  <c r="S168" i="18"/>
  <c r="Q168" i="18"/>
  <c r="P168" i="18"/>
  <c r="O168" i="18"/>
  <c r="M168" i="18"/>
  <c r="L168" i="18"/>
  <c r="K168" i="18"/>
  <c r="I168" i="18"/>
  <c r="G168" i="18"/>
  <c r="E168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AW166" i="18"/>
  <c r="Y166" i="18"/>
  <c r="X166" i="18"/>
  <c r="W166" i="18"/>
  <c r="U166" i="18"/>
  <c r="T166" i="18"/>
  <c r="S166" i="18"/>
  <c r="Q166" i="18"/>
  <c r="P166" i="18"/>
  <c r="O166" i="18"/>
  <c r="M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T165" i="18"/>
  <c r="S165" i="18"/>
  <c r="Q165" i="18"/>
  <c r="P165" i="18"/>
  <c r="O165" i="18"/>
  <c r="M165" i="18"/>
  <c r="L165" i="18"/>
  <c r="K165" i="18"/>
  <c r="I165" i="18"/>
  <c r="G165" i="18"/>
  <c r="E165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AW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AV163" i="18"/>
  <c r="T163" i="18"/>
  <c r="S163" i="18"/>
  <c r="Q163" i="18"/>
  <c r="P163" i="18"/>
  <c r="O163" i="18"/>
  <c r="M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X162" i="18"/>
  <c r="W162" i="18"/>
  <c r="U162" i="18"/>
  <c r="T162" i="18"/>
  <c r="S162" i="18"/>
  <c r="Q162" i="18"/>
  <c r="P162" i="18"/>
  <c r="O162" i="18"/>
  <c r="M162" i="18"/>
  <c r="AV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AW160" i="18"/>
  <c r="Y160" i="18"/>
  <c r="AV160" i="18"/>
  <c r="X160" i="18"/>
  <c r="W160" i="18"/>
  <c r="U160" i="18"/>
  <c r="T160" i="18"/>
  <c r="S160" i="18"/>
  <c r="Q160" i="18"/>
  <c r="P160" i="18"/>
  <c r="O160" i="18"/>
  <c r="M160" i="18"/>
  <c r="L160" i="18"/>
  <c r="K160" i="18"/>
  <c r="I160" i="18"/>
  <c r="G160" i="18"/>
  <c r="E160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AV159" i="18"/>
  <c r="P159" i="18"/>
  <c r="O159" i="18"/>
  <c r="M159" i="18"/>
  <c r="L159" i="18"/>
  <c r="K159" i="18"/>
  <c r="I159" i="18"/>
  <c r="G159" i="18"/>
  <c r="E159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AW158" i="18"/>
  <c r="Y158" i="18"/>
  <c r="X158" i="18"/>
  <c r="W158" i="18"/>
  <c r="U158" i="18"/>
  <c r="T158" i="18"/>
  <c r="S158" i="18"/>
  <c r="Q158" i="18"/>
  <c r="P158" i="18"/>
  <c r="O158" i="18"/>
  <c r="M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T157" i="18"/>
  <c r="S157" i="18"/>
  <c r="Q157" i="18"/>
  <c r="P157" i="18"/>
  <c r="O157" i="18"/>
  <c r="M157" i="18"/>
  <c r="L157" i="18"/>
  <c r="K157" i="18"/>
  <c r="I157" i="18"/>
  <c r="G157" i="18"/>
  <c r="E157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AW156" i="18"/>
  <c r="Y156" i="18"/>
  <c r="X156" i="18"/>
  <c r="W156" i="18"/>
  <c r="U156" i="18"/>
  <c r="T156" i="18"/>
  <c r="S156" i="18"/>
  <c r="Q156" i="18"/>
  <c r="P156" i="18"/>
  <c r="O156" i="18"/>
  <c r="M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AW152" i="18"/>
  <c r="Y152" i="18"/>
  <c r="X152" i="18"/>
  <c r="W152" i="18"/>
  <c r="U152" i="18"/>
  <c r="T152" i="18"/>
  <c r="S152" i="18"/>
  <c r="Q152" i="18"/>
  <c r="P152" i="18"/>
  <c r="O152" i="18"/>
  <c r="M152" i="18"/>
  <c r="L152" i="18"/>
  <c r="K152" i="18"/>
  <c r="I152" i="18"/>
  <c r="G152" i="18"/>
  <c r="E152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AV151" i="18"/>
  <c r="P151" i="18"/>
  <c r="O151" i="18"/>
  <c r="M151" i="18"/>
  <c r="L151" i="18"/>
  <c r="K151" i="18"/>
  <c r="I151" i="18"/>
  <c r="G151" i="18"/>
  <c r="E151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AW150" i="18"/>
  <c r="Y150" i="18"/>
  <c r="X150" i="18"/>
  <c r="W150" i="18"/>
  <c r="U150" i="18"/>
  <c r="T150" i="18"/>
  <c r="S150" i="18"/>
  <c r="Q150" i="18"/>
  <c r="P150" i="18"/>
  <c r="O150" i="18"/>
  <c r="M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T149" i="18"/>
  <c r="S149" i="18"/>
  <c r="Q149" i="18"/>
  <c r="P149" i="18"/>
  <c r="O149" i="18"/>
  <c r="M149" i="18"/>
  <c r="AV149" i="18"/>
  <c r="L149" i="18"/>
  <c r="K149" i="18"/>
  <c r="I149" i="18"/>
  <c r="G149" i="18"/>
  <c r="E149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AW148" i="18"/>
  <c r="Y148" i="18"/>
  <c r="X148" i="18"/>
  <c r="W148" i="18"/>
  <c r="U148" i="18"/>
  <c r="T148" i="18"/>
  <c r="S148" i="18"/>
  <c r="Q148" i="18"/>
  <c r="P148" i="18"/>
  <c r="O148" i="18"/>
  <c r="M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AW144" i="18"/>
  <c r="Y144" i="18"/>
  <c r="X144" i="18"/>
  <c r="W144" i="18"/>
  <c r="U144" i="18"/>
  <c r="T144" i="18"/>
  <c r="S144" i="18"/>
  <c r="Q144" i="18"/>
  <c r="P144" i="18"/>
  <c r="O144" i="18"/>
  <c r="M144" i="18"/>
  <c r="AV144" i="18"/>
  <c r="L144" i="18"/>
  <c r="K144" i="18"/>
  <c r="I144" i="18"/>
  <c r="G144" i="18"/>
  <c r="E144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AV143" i="18"/>
  <c r="P143" i="18"/>
  <c r="O143" i="18"/>
  <c r="M143" i="18"/>
  <c r="L143" i="18"/>
  <c r="K143" i="18"/>
  <c r="I143" i="18"/>
  <c r="G143" i="18"/>
  <c r="E143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AW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T141" i="18"/>
  <c r="S141" i="18"/>
  <c r="Q141" i="18"/>
  <c r="P141" i="18"/>
  <c r="O141" i="18"/>
  <c r="M141" i="18"/>
  <c r="AV141" i="18"/>
  <c r="L141" i="18"/>
  <c r="K141" i="18"/>
  <c r="I141" i="18"/>
  <c r="G141" i="18"/>
  <c r="E141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AW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AV139" i="18"/>
  <c r="P139" i="18"/>
  <c r="O139" i="18"/>
  <c r="M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X138" i="18"/>
  <c r="W138" i="18"/>
  <c r="U138" i="18"/>
  <c r="T138" i="18"/>
  <c r="S138" i="18"/>
  <c r="Q138" i="18"/>
  <c r="P138" i="18"/>
  <c r="O138" i="18"/>
  <c r="M138" i="18"/>
  <c r="AV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L137" i="18"/>
  <c r="K137" i="18"/>
  <c r="I137" i="18"/>
  <c r="G137" i="18"/>
  <c r="E137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AW136" i="18"/>
  <c r="Y136" i="18"/>
  <c r="X136" i="18"/>
  <c r="W136" i="18"/>
  <c r="U136" i="18"/>
  <c r="T136" i="18"/>
  <c r="S136" i="18"/>
  <c r="Q136" i="18"/>
  <c r="P136" i="18"/>
  <c r="O136" i="18"/>
  <c r="M136" i="18"/>
  <c r="AV136" i="18"/>
  <c r="L136" i="18"/>
  <c r="K136" i="18"/>
  <c r="I136" i="18"/>
  <c r="G136" i="18"/>
  <c r="E136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AV135" i="18"/>
  <c r="L135" i="18"/>
  <c r="K135" i="18"/>
  <c r="I135" i="18"/>
  <c r="G135" i="18"/>
  <c r="E135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AW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AW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L129" i="18"/>
  <c r="K129" i="18"/>
  <c r="I129" i="18"/>
  <c r="G129" i="18"/>
  <c r="E129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AW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AW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T125" i="18"/>
  <c r="S125" i="18"/>
  <c r="Q125" i="18"/>
  <c r="AV125" i="18"/>
  <c r="P125" i="18"/>
  <c r="O125" i="18"/>
  <c r="M125" i="18"/>
  <c r="L125" i="18"/>
  <c r="K125" i="18"/>
  <c r="I125" i="18"/>
  <c r="G125" i="18"/>
  <c r="E125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AW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V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X122" i="18"/>
  <c r="W122" i="18"/>
  <c r="U122" i="18"/>
  <c r="AV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AW120" i="18"/>
  <c r="Y120" i="18"/>
  <c r="X120" i="18"/>
  <c r="W120" i="18"/>
  <c r="U120" i="18"/>
  <c r="T120" i="18"/>
  <c r="S120" i="18"/>
  <c r="Q120" i="18"/>
  <c r="P120" i="18"/>
  <c r="O120" i="18"/>
  <c r="M120" i="18"/>
  <c r="AV120" i="18"/>
  <c r="L120" i="18"/>
  <c r="K120" i="18"/>
  <c r="I120" i="18"/>
  <c r="G120" i="18"/>
  <c r="E120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AV119" i="18"/>
  <c r="P119" i="18"/>
  <c r="O119" i="18"/>
  <c r="M119" i="18"/>
  <c r="L119" i="18"/>
  <c r="K119" i="18"/>
  <c r="I119" i="18"/>
  <c r="G119" i="18"/>
  <c r="E119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AW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T117" i="18"/>
  <c r="S117" i="18"/>
  <c r="Q117" i="18"/>
  <c r="AV117" i="18"/>
  <c r="P117" i="18"/>
  <c r="O117" i="18"/>
  <c r="M117" i="18"/>
  <c r="L117" i="18"/>
  <c r="K117" i="18"/>
  <c r="I117" i="18"/>
  <c r="G117" i="18"/>
  <c r="E117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AW116" i="18"/>
  <c r="Y116" i="18"/>
  <c r="X116" i="18"/>
  <c r="W116" i="18"/>
  <c r="U116" i="18"/>
  <c r="T116" i="18"/>
  <c r="S116" i="18"/>
  <c r="Q116" i="18"/>
  <c r="AV116" i="18"/>
  <c r="P116" i="18"/>
  <c r="O116" i="18"/>
  <c r="M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V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X114" i="18"/>
  <c r="W114" i="18"/>
  <c r="U114" i="18"/>
  <c r="AV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AW112" i="18"/>
  <c r="Y112" i="18"/>
  <c r="X112" i="18"/>
  <c r="W112" i="18"/>
  <c r="U112" i="18"/>
  <c r="T112" i="18"/>
  <c r="S112" i="18"/>
  <c r="Q112" i="18"/>
  <c r="P112" i="18"/>
  <c r="O112" i="18"/>
  <c r="M112" i="18"/>
  <c r="AV112" i="18"/>
  <c r="L112" i="18"/>
  <c r="K112" i="18"/>
  <c r="I112" i="18"/>
  <c r="G112" i="18"/>
  <c r="E112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AV111" i="18"/>
  <c r="P111" i="18"/>
  <c r="O111" i="18"/>
  <c r="M111" i="18"/>
  <c r="L111" i="18"/>
  <c r="K111" i="18"/>
  <c r="I111" i="18"/>
  <c r="G111" i="18"/>
  <c r="E111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AW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T109" i="18"/>
  <c r="S109" i="18"/>
  <c r="Q109" i="18"/>
  <c r="AV109" i="18"/>
  <c r="P109" i="18"/>
  <c r="O109" i="18"/>
  <c r="M109" i="18"/>
  <c r="L109" i="18"/>
  <c r="K109" i="18"/>
  <c r="I109" i="18"/>
  <c r="G109" i="18"/>
  <c r="E109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AW108" i="18"/>
  <c r="Y108" i="18"/>
  <c r="X108" i="18"/>
  <c r="W108" i="18"/>
  <c r="U108" i="18"/>
  <c r="T108" i="18"/>
  <c r="S108" i="18"/>
  <c r="Q108" i="18"/>
  <c r="AV108" i="18"/>
  <c r="P108" i="18"/>
  <c r="O108" i="18"/>
  <c r="M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AV107" i="18"/>
  <c r="T107" i="18"/>
  <c r="S107" i="18"/>
  <c r="Q107" i="18"/>
  <c r="P107" i="18"/>
  <c r="O107" i="18"/>
  <c r="M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X106" i="18"/>
  <c r="W106" i="18"/>
  <c r="U106" i="18"/>
  <c r="T106" i="18"/>
  <c r="S106" i="18"/>
  <c r="Q106" i="18"/>
  <c r="P106" i="18"/>
  <c r="O106" i="18"/>
  <c r="M106" i="18"/>
  <c r="AV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AW104" i="18"/>
  <c r="Y104" i="18"/>
  <c r="X104" i="18"/>
  <c r="W104" i="18"/>
  <c r="U104" i="18"/>
  <c r="T104" i="18"/>
  <c r="S104" i="18"/>
  <c r="Q104" i="18"/>
  <c r="P104" i="18"/>
  <c r="O104" i="18"/>
  <c r="M104" i="18"/>
  <c r="AV104" i="18"/>
  <c r="L104" i="18"/>
  <c r="K104" i="18"/>
  <c r="I104" i="18"/>
  <c r="G104" i="18"/>
  <c r="E104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AV103" i="18"/>
  <c r="P103" i="18"/>
  <c r="O103" i="18"/>
  <c r="M103" i="18"/>
  <c r="L103" i="18"/>
  <c r="K103" i="18"/>
  <c r="I103" i="18"/>
  <c r="G103" i="18"/>
  <c r="E103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AW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T101" i="18"/>
  <c r="S101" i="18"/>
  <c r="Q101" i="18"/>
  <c r="AV101" i="18"/>
  <c r="P101" i="18"/>
  <c r="O101" i="18"/>
  <c r="M101" i="18"/>
  <c r="L101" i="18"/>
  <c r="K101" i="18"/>
  <c r="I101" i="18"/>
  <c r="G101" i="18"/>
  <c r="E101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AW100" i="18"/>
  <c r="Y100" i="18"/>
  <c r="X100" i="18"/>
  <c r="W100" i="18"/>
  <c r="U100" i="18"/>
  <c r="T100" i="18"/>
  <c r="S100" i="18"/>
  <c r="Q100" i="18"/>
  <c r="AV100" i="18"/>
  <c r="P100" i="18"/>
  <c r="O100" i="18"/>
  <c r="M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X98" i="18"/>
  <c r="W98" i="18"/>
  <c r="U98" i="18"/>
  <c r="T98" i="18"/>
  <c r="S98" i="18"/>
  <c r="Q98" i="18"/>
  <c r="P98" i="18"/>
  <c r="O98" i="18"/>
  <c r="M98" i="18"/>
  <c r="AV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AW96" i="18"/>
  <c r="Y96" i="18"/>
  <c r="X96" i="18"/>
  <c r="W96" i="18"/>
  <c r="U96" i="18"/>
  <c r="T96" i="18"/>
  <c r="S96" i="18"/>
  <c r="Q96" i="18"/>
  <c r="P96" i="18"/>
  <c r="O96" i="18"/>
  <c r="M96" i="18"/>
  <c r="AV96" i="18"/>
  <c r="L96" i="18"/>
  <c r="K96" i="18"/>
  <c r="I96" i="18"/>
  <c r="G96" i="18"/>
  <c r="E96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AV95" i="18"/>
  <c r="P95" i="18"/>
  <c r="O95" i="18"/>
  <c r="M95" i="18"/>
  <c r="L95" i="18"/>
  <c r="K95" i="18"/>
  <c r="I95" i="18"/>
  <c r="G95" i="18"/>
  <c r="E95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AW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T93" i="18"/>
  <c r="S93" i="18"/>
  <c r="Q93" i="18"/>
  <c r="AV93" i="18"/>
  <c r="P93" i="18"/>
  <c r="O93" i="18"/>
  <c r="M93" i="18"/>
  <c r="L93" i="18"/>
  <c r="K93" i="18"/>
  <c r="I93" i="18"/>
  <c r="G93" i="18"/>
  <c r="E93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AW92" i="18"/>
  <c r="Y92" i="18"/>
  <c r="X92" i="18"/>
  <c r="W92" i="18"/>
  <c r="U92" i="18"/>
  <c r="T92" i="18"/>
  <c r="S92" i="18"/>
  <c r="Q92" i="18"/>
  <c r="AV92" i="18"/>
  <c r="P92" i="18"/>
  <c r="O92" i="18"/>
  <c r="M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X90" i="18"/>
  <c r="W90" i="18"/>
  <c r="U90" i="18"/>
  <c r="T90" i="18"/>
  <c r="S90" i="18"/>
  <c r="Q90" i="18"/>
  <c r="P90" i="18"/>
  <c r="O90" i="18"/>
  <c r="M90" i="18"/>
  <c r="AV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AW88" i="18"/>
  <c r="Y88" i="18"/>
  <c r="X88" i="18"/>
  <c r="W88" i="18"/>
  <c r="U88" i="18"/>
  <c r="T88" i="18"/>
  <c r="S88" i="18"/>
  <c r="Q88" i="18"/>
  <c r="P88" i="18"/>
  <c r="O88" i="18"/>
  <c r="M88" i="18"/>
  <c r="AV88" i="18"/>
  <c r="L88" i="18"/>
  <c r="K88" i="18"/>
  <c r="I88" i="18"/>
  <c r="G88" i="18"/>
  <c r="E88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AV87" i="18"/>
  <c r="P87" i="18"/>
  <c r="O87" i="18"/>
  <c r="M87" i="18"/>
  <c r="L87" i="18"/>
  <c r="K87" i="18"/>
  <c r="I87" i="18"/>
  <c r="G87" i="18"/>
  <c r="E87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AW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T85" i="18"/>
  <c r="S85" i="18"/>
  <c r="Q85" i="18"/>
  <c r="P85" i="18"/>
  <c r="O85" i="18"/>
  <c r="M85" i="18"/>
  <c r="AV85" i="18"/>
  <c r="L85" i="18"/>
  <c r="K85" i="18"/>
  <c r="I85" i="18"/>
  <c r="G85" i="18"/>
  <c r="E85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AW84" i="18"/>
  <c r="Y84" i="18"/>
  <c r="X84" i="18"/>
  <c r="W84" i="18"/>
  <c r="U84" i="18"/>
  <c r="T84" i="18"/>
  <c r="S84" i="18"/>
  <c r="Q84" i="18"/>
  <c r="AV84" i="18"/>
  <c r="P84" i="18"/>
  <c r="O84" i="18"/>
  <c r="M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X82" i="18"/>
  <c r="W82" i="18"/>
  <c r="U82" i="18"/>
  <c r="T82" i="18"/>
  <c r="S82" i="18"/>
  <c r="Q82" i="18"/>
  <c r="P82" i="18"/>
  <c r="O82" i="18"/>
  <c r="M82" i="18"/>
  <c r="AV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AW80" i="18"/>
  <c r="Y80" i="18"/>
  <c r="X80" i="18"/>
  <c r="W80" i="18"/>
  <c r="U80" i="18"/>
  <c r="T80" i="18"/>
  <c r="S80" i="18"/>
  <c r="Q80" i="18"/>
  <c r="P80" i="18"/>
  <c r="O80" i="18"/>
  <c r="M80" i="18"/>
  <c r="AV80" i="18"/>
  <c r="L80" i="18"/>
  <c r="K80" i="18"/>
  <c r="I80" i="18"/>
  <c r="G80" i="18"/>
  <c r="E80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AV79" i="18"/>
  <c r="P79" i="18"/>
  <c r="O79" i="18"/>
  <c r="M79" i="18"/>
  <c r="L79" i="18"/>
  <c r="K79" i="18"/>
  <c r="I79" i="18"/>
  <c r="G79" i="18"/>
  <c r="E79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AW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AV77" i="18"/>
  <c r="P77" i="18"/>
  <c r="O77" i="18"/>
  <c r="M77" i="18"/>
  <c r="L77" i="18"/>
  <c r="K77" i="18"/>
  <c r="I77" i="18"/>
  <c r="G77" i="18"/>
  <c r="E77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AW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X74" i="18"/>
  <c r="W74" i="18"/>
  <c r="U74" i="18"/>
  <c r="T74" i="18"/>
  <c r="S74" i="18"/>
  <c r="Q74" i="18"/>
  <c r="P74" i="18"/>
  <c r="O74" i="18"/>
  <c r="M74" i="18"/>
  <c r="AV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AW72" i="18"/>
  <c r="Y72" i="18"/>
  <c r="X72" i="18"/>
  <c r="W72" i="18"/>
  <c r="U72" i="18"/>
  <c r="T72" i="18"/>
  <c r="S72" i="18"/>
  <c r="Q72" i="18"/>
  <c r="P72" i="18"/>
  <c r="O72" i="18"/>
  <c r="M72" i="18"/>
  <c r="AV72" i="18"/>
  <c r="L72" i="18"/>
  <c r="K72" i="18"/>
  <c r="I72" i="18"/>
  <c r="G72" i="18"/>
  <c r="E72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AV71" i="18"/>
  <c r="P71" i="18"/>
  <c r="O71" i="18"/>
  <c r="M71" i="18"/>
  <c r="L71" i="18"/>
  <c r="K71" i="18"/>
  <c r="I71" i="18"/>
  <c r="G71" i="18"/>
  <c r="E71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AW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AV69" i="18"/>
  <c r="P69" i="18"/>
  <c r="O69" i="18"/>
  <c r="M69" i="18"/>
  <c r="L69" i="18"/>
  <c r="K69" i="18"/>
  <c r="I69" i="18"/>
  <c r="G69" i="18"/>
  <c r="E69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AW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X66" i="18"/>
  <c r="W66" i="18"/>
  <c r="U66" i="18"/>
  <c r="T66" i="18"/>
  <c r="S66" i="18"/>
  <c r="Q66" i="18"/>
  <c r="P66" i="18"/>
  <c r="O66" i="18"/>
  <c r="M66" i="18"/>
  <c r="AV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AW64" i="18"/>
  <c r="Y64" i="18"/>
  <c r="X64" i="18"/>
  <c r="W64" i="18"/>
  <c r="U64" i="18"/>
  <c r="T64" i="18"/>
  <c r="S64" i="18"/>
  <c r="Q64" i="18"/>
  <c r="P64" i="18"/>
  <c r="O64" i="18"/>
  <c r="M64" i="18"/>
  <c r="AV64" i="18"/>
  <c r="L64" i="18"/>
  <c r="K64" i="18"/>
  <c r="I64" i="18"/>
  <c r="G64" i="18"/>
  <c r="E64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AV63" i="18"/>
  <c r="P63" i="18"/>
  <c r="O63" i="18"/>
  <c r="M63" i="18"/>
  <c r="L63" i="18"/>
  <c r="K63" i="18"/>
  <c r="I63" i="18"/>
  <c r="G63" i="18"/>
  <c r="E63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AW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AV61" i="18"/>
  <c r="P61" i="18"/>
  <c r="O61" i="18"/>
  <c r="M61" i="18"/>
  <c r="L61" i="18"/>
  <c r="K61" i="18"/>
  <c r="I61" i="18"/>
  <c r="G61" i="18"/>
  <c r="E61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AW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X58" i="18"/>
  <c r="W58" i="18"/>
  <c r="U58" i="18"/>
  <c r="T58" i="18"/>
  <c r="S58" i="18"/>
  <c r="Q58" i="18"/>
  <c r="P58" i="18"/>
  <c r="O58" i="18"/>
  <c r="M58" i="18"/>
  <c r="AV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AW56" i="18"/>
  <c r="Y56" i="18"/>
  <c r="X56" i="18"/>
  <c r="W56" i="18"/>
  <c r="U56" i="18"/>
  <c r="T56" i="18"/>
  <c r="S56" i="18"/>
  <c r="Q56" i="18"/>
  <c r="P56" i="18"/>
  <c r="O56" i="18"/>
  <c r="M56" i="18"/>
  <c r="AV56" i="18"/>
  <c r="L56" i="18"/>
  <c r="K56" i="18"/>
  <c r="I56" i="18"/>
  <c r="G56" i="18"/>
  <c r="E56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AV55" i="18"/>
  <c r="P55" i="18"/>
  <c r="O55" i="18"/>
  <c r="M55" i="18"/>
  <c r="L55" i="18"/>
  <c r="K55" i="18"/>
  <c r="I55" i="18"/>
  <c r="G55" i="18"/>
  <c r="E55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AW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AV53" i="18"/>
  <c r="P53" i="18"/>
  <c r="O53" i="18"/>
  <c r="M53" i="18"/>
  <c r="L53" i="18"/>
  <c r="K53" i="18"/>
  <c r="I53" i="18"/>
  <c r="G53" i="18"/>
  <c r="E53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AW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X50" i="18"/>
  <c r="W50" i="18"/>
  <c r="U50" i="18"/>
  <c r="T50" i="18"/>
  <c r="S50" i="18"/>
  <c r="Q50" i="18"/>
  <c r="P50" i="18"/>
  <c r="O50" i="18"/>
  <c r="M50" i="18"/>
  <c r="AV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AW48" i="18"/>
  <c r="Y48" i="18"/>
  <c r="X48" i="18"/>
  <c r="W48" i="18"/>
  <c r="U48" i="18"/>
  <c r="T48" i="18"/>
  <c r="S48" i="18"/>
  <c r="Q48" i="18"/>
  <c r="P48" i="18"/>
  <c r="O48" i="18"/>
  <c r="M48" i="18"/>
  <c r="AV48" i="18"/>
  <c r="L48" i="18"/>
  <c r="K48" i="18"/>
  <c r="I48" i="18"/>
  <c r="G48" i="18"/>
  <c r="E48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AV47" i="18"/>
  <c r="P47" i="18"/>
  <c r="O47" i="18"/>
  <c r="M47" i="18"/>
  <c r="L47" i="18"/>
  <c r="K47" i="18"/>
  <c r="I47" i="18"/>
  <c r="G47" i="18"/>
  <c r="E47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AW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AV45" i="18"/>
  <c r="P45" i="18"/>
  <c r="O45" i="18"/>
  <c r="M45" i="18"/>
  <c r="L45" i="18"/>
  <c r="K45" i="18"/>
  <c r="I45" i="18"/>
  <c r="G45" i="18"/>
  <c r="E45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AW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X42" i="18"/>
  <c r="W42" i="18"/>
  <c r="U42" i="18"/>
  <c r="T42" i="18"/>
  <c r="S42" i="18"/>
  <c r="Q42" i="18"/>
  <c r="P42" i="18"/>
  <c r="O42" i="18"/>
  <c r="M42" i="18"/>
  <c r="AV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AW40" i="18"/>
  <c r="Y40" i="18"/>
  <c r="X40" i="18"/>
  <c r="W40" i="18"/>
  <c r="U40" i="18"/>
  <c r="T40" i="18"/>
  <c r="S40" i="18"/>
  <c r="Q40" i="18"/>
  <c r="P40" i="18"/>
  <c r="O40" i="18"/>
  <c r="M40" i="18"/>
  <c r="AV40" i="18"/>
  <c r="L40" i="18"/>
  <c r="K40" i="18"/>
  <c r="I40" i="18"/>
  <c r="G40" i="18"/>
  <c r="E40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AV39" i="18"/>
  <c r="P39" i="18"/>
  <c r="O39" i="18"/>
  <c r="M39" i="18"/>
  <c r="L39" i="18"/>
  <c r="K39" i="18"/>
  <c r="I39" i="18"/>
  <c r="G39" i="18"/>
  <c r="E39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AW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AV37" i="18"/>
  <c r="P37" i="18"/>
  <c r="O37" i="18"/>
  <c r="M37" i="18"/>
  <c r="L37" i="18"/>
  <c r="K37" i="18"/>
  <c r="I37" i="18"/>
  <c r="G37" i="18"/>
  <c r="E37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AW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X34" i="18"/>
  <c r="W34" i="18"/>
  <c r="U34" i="18"/>
  <c r="T34" i="18"/>
  <c r="S34" i="18"/>
  <c r="Q34" i="18"/>
  <c r="P34" i="18"/>
  <c r="O34" i="18"/>
  <c r="M34" i="18"/>
  <c r="AV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AW32" i="18"/>
  <c r="Y32" i="18"/>
  <c r="X32" i="18"/>
  <c r="W32" i="18"/>
  <c r="U32" i="18"/>
  <c r="T32" i="18"/>
  <c r="S32" i="18"/>
  <c r="Q32" i="18"/>
  <c r="P32" i="18"/>
  <c r="O32" i="18"/>
  <c r="M32" i="18"/>
  <c r="AV32" i="18"/>
  <c r="L32" i="18"/>
  <c r="K32" i="18"/>
  <c r="I32" i="18"/>
  <c r="G32" i="18"/>
  <c r="E32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AV31" i="18"/>
  <c r="P31" i="18"/>
  <c r="O31" i="18"/>
  <c r="M31" i="18"/>
  <c r="L31" i="18"/>
  <c r="K31" i="18"/>
  <c r="I31" i="18"/>
  <c r="G31" i="18"/>
  <c r="E31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AW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AV29" i="18"/>
  <c r="P29" i="18"/>
  <c r="O29" i="18"/>
  <c r="M29" i="18"/>
  <c r="L29" i="18"/>
  <c r="K29" i="18"/>
  <c r="I29" i="18"/>
  <c r="G29" i="18"/>
  <c r="E29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AW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X26" i="18"/>
  <c r="W26" i="18"/>
  <c r="U26" i="18"/>
  <c r="T26" i="18"/>
  <c r="S26" i="18"/>
  <c r="Q26" i="18"/>
  <c r="P26" i="18"/>
  <c r="O26" i="18"/>
  <c r="M26" i="18"/>
  <c r="AV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AW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AV23" i="18"/>
  <c r="L23" i="18"/>
  <c r="K23" i="18"/>
  <c r="I23" i="18"/>
  <c r="G23" i="18"/>
  <c r="E23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AW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AV21" i="18"/>
  <c r="P21" i="18"/>
  <c r="O21" i="18"/>
  <c r="M21" i="18"/>
  <c r="L21" i="18"/>
  <c r="K21" i="18"/>
  <c r="I21" i="18"/>
  <c r="G21" i="18"/>
  <c r="E21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AW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V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X18" i="18"/>
  <c r="W18" i="18"/>
  <c r="U18" i="18"/>
  <c r="T18" i="18"/>
  <c r="S18" i="18"/>
  <c r="Q18" i="18"/>
  <c r="P18" i="18"/>
  <c r="O18" i="18"/>
  <c r="M18" i="18"/>
  <c r="AV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AB3" i="18"/>
  <c r="AB5" i="18"/>
  <c r="Y17" i="18"/>
  <c r="X17" i="18"/>
  <c r="W17" i="18"/>
  <c r="U17" i="18"/>
  <c r="T17" i="18"/>
  <c r="S17" i="18"/>
  <c r="Q17" i="18"/>
  <c r="AV17" i="18"/>
  <c r="P17" i="18"/>
  <c r="O17" i="18"/>
  <c r="M17" i="18"/>
  <c r="L17" i="18"/>
  <c r="K17" i="18"/>
  <c r="I17" i="18"/>
  <c r="G17" i="18"/>
  <c r="E17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AW16" i="18"/>
  <c r="Y16" i="18"/>
  <c r="X16" i="18"/>
  <c r="W16" i="18"/>
  <c r="U16" i="18"/>
  <c r="T16" i="18"/>
  <c r="S16" i="18"/>
  <c r="Q16" i="18"/>
  <c r="P16" i="18"/>
  <c r="O16" i="18"/>
  <c r="M16" i="18"/>
  <c r="AV16" i="18"/>
  <c r="L16" i="18"/>
  <c r="K16" i="18"/>
  <c r="I16" i="18"/>
  <c r="G16" i="18"/>
  <c r="E16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AV15" i="18"/>
  <c r="L15" i="18"/>
  <c r="K15" i="18"/>
  <c r="I15" i="18"/>
  <c r="G15" i="18"/>
  <c r="E15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AW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I13" i="18"/>
  <c r="AH13" i="18"/>
  <c r="AG13" i="18"/>
  <c r="AE13" i="18"/>
  <c r="AD13" i="18"/>
  <c r="AC13" i="18"/>
  <c r="AB13" i="18"/>
  <c r="AW13" i="18"/>
  <c r="Y13" i="18"/>
  <c r="X13" i="18"/>
  <c r="W13" i="18"/>
  <c r="U13" i="18"/>
  <c r="T13" i="18"/>
  <c r="S13" i="18"/>
  <c r="Q13" i="18"/>
  <c r="P13" i="18"/>
  <c r="O13" i="18"/>
  <c r="M13" i="18"/>
  <c r="AV13" i="18"/>
  <c r="L13" i="18"/>
  <c r="K13" i="18"/>
  <c r="I13" i="18"/>
  <c r="G13" i="18"/>
  <c r="E13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AW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B11" i="18"/>
  <c r="AE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AT10" i="18"/>
  <c r="AQ10" i="18"/>
  <c r="J21" i="22"/>
  <c r="AP10" i="18"/>
  <c r="AM10" i="18"/>
  <c r="I21" i="22"/>
  <c r="AI10" i="18"/>
  <c r="AH10" i="18"/>
  <c r="AB10" i="18"/>
  <c r="Y10" i="18"/>
  <c r="X10" i="18"/>
  <c r="U10" i="18"/>
  <c r="AV10" i="18"/>
  <c r="F21" i="22"/>
  <c r="T10" i="18"/>
  <c r="Q10" i="18"/>
  <c r="E21" i="22"/>
  <c r="P10" i="18"/>
  <c r="M10" i="18"/>
  <c r="L10" i="18"/>
  <c r="I10" i="18"/>
  <c r="G10" i="18"/>
  <c r="E10" i="18"/>
  <c r="AR4" i="18"/>
  <c r="AN4" i="18"/>
  <c r="AJ4" i="18"/>
  <c r="AF4" i="18"/>
  <c r="V4" i="18"/>
  <c r="R4" i="18"/>
  <c r="N4" i="18"/>
  <c r="J4" i="18"/>
  <c r="H4" i="18"/>
  <c r="D4" i="18"/>
  <c r="AR3" i="18"/>
  <c r="AR6" i="18"/>
  <c r="AN3" i="18"/>
  <c r="AJ3" i="18"/>
  <c r="AF3" i="18"/>
  <c r="V3" i="18"/>
  <c r="V6" i="18"/>
  <c r="R3" i="18"/>
  <c r="R6" i="18"/>
  <c r="N3" i="18"/>
  <c r="N5" i="18"/>
  <c r="J3" i="18"/>
  <c r="J6" i="18"/>
  <c r="H3" i="18"/>
  <c r="H5" i="18"/>
  <c r="D3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AH10" i="17"/>
  <c r="AB10" i="17"/>
  <c r="AE10" i="17"/>
  <c r="AV10" i="17"/>
  <c r="Y10" i="17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D5" i="17"/>
  <c r="AR4" i="17"/>
  <c r="AN4" i="17"/>
  <c r="AJ4" i="17"/>
  <c r="AF4" i="17"/>
  <c r="V4" i="17"/>
  <c r="R4" i="17"/>
  <c r="N4" i="17"/>
  <c r="J4" i="17"/>
  <c r="H4" i="17"/>
  <c r="D4" i="17"/>
  <c r="AR3" i="17"/>
  <c r="AN3" i="17"/>
  <c r="AJ3" i="17"/>
  <c r="AJ5" i="17"/>
  <c r="AF3" i="17"/>
  <c r="AF6" i="17"/>
  <c r="V3" i="17"/>
  <c r="V6" i="17"/>
  <c r="R3" i="17"/>
  <c r="R5" i="17"/>
  <c r="S10" i="17"/>
  <c r="N3" i="17"/>
  <c r="J3" i="17"/>
  <c r="J5" i="17"/>
  <c r="M4" i="17"/>
  <c r="H3" i="17"/>
  <c r="H5" i="17"/>
  <c r="D3" i="17"/>
  <c r="D6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AT10" i="16"/>
  <c r="AQ10" i="16"/>
  <c r="AP10" i="16"/>
  <c r="AM10" i="16"/>
  <c r="AI10" i="16"/>
  <c r="AH10" i="16"/>
  <c r="AB10" i="16"/>
  <c r="AE10" i="16"/>
  <c r="AV10" i="16"/>
  <c r="Y10" i="16"/>
  <c r="X10" i="16"/>
  <c r="U10" i="16"/>
  <c r="T10" i="16"/>
  <c r="Q10" i="16"/>
  <c r="P10" i="16"/>
  <c r="M10" i="16"/>
  <c r="L10" i="16"/>
  <c r="I10" i="16"/>
  <c r="G10" i="16"/>
  <c r="E10" i="16"/>
  <c r="H5" i="16"/>
  <c r="D5" i="16"/>
  <c r="AR4" i="16"/>
  <c r="AN4" i="16"/>
  <c r="AJ4" i="16"/>
  <c r="AF4" i="16"/>
  <c r="V4" i="16"/>
  <c r="R4" i="16"/>
  <c r="N4" i="16"/>
  <c r="J4" i="16"/>
  <c r="H4" i="16"/>
  <c r="D4" i="16"/>
  <c r="AR3" i="16"/>
  <c r="AN3" i="16"/>
  <c r="AN5" i="16"/>
  <c r="AO11" i="16"/>
  <c r="AJ3" i="16"/>
  <c r="AJ6" i="16"/>
  <c r="AF3" i="16"/>
  <c r="AF6" i="16"/>
  <c r="V3" i="16"/>
  <c r="R3" i="16"/>
  <c r="N3" i="16"/>
  <c r="J3" i="16"/>
  <c r="H3" i="16"/>
  <c r="H6" i="16"/>
  <c r="D3" i="16"/>
  <c r="D6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AT10" i="15"/>
  <c r="AQ10" i="15"/>
  <c r="AP10" i="15"/>
  <c r="AO10" i="15"/>
  <c r="AM10" i="15"/>
  <c r="AI10" i="15"/>
  <c r="AH10" i="15"/>
  <c r="AB10" i="15"/>
  <c r="AB4" i="15"/>
  <c r="Y10" i="15"/>
  <c r="X10" i="15"/>
  <c r="U10" i="15"/>
  <c r="T10" i="15"/>
  <c r="S10" i="15"/>
  <c r="Q10" i="15"/>
  <c r="P10" i="15"/>
  <c r="M10" i="15"/>
  <c r="L10" i="15"/>
  <c r="I10" i="15"/>
  <c r="G10" i="15"/>
  <c r="E10" i="15"/>
  <c r="AF6" i="15"/>
  <c r="AR4" i="15"/>
  <c r="AN4" i="15"/>
  <c r="AJ4" i="15"/>
  <c r="AF4" i="15"/>
  <c r="V4" i="15"/>
  <c r="R4" i="15"/>
  <c r="N4" i="15"/>
  <c r="J4" i="15"/>
  <c r="H4" i="15"/>
  <c r="D4" i="15"/>
  <c r="AR3" i="15"/>
  <c r="AR6" i="15"/>
  <c r="AN3" i="15"/>
  <c r="AN5" i="15"/>
  <c r="J15" i="19"/>
  <c r="AJ3" i="15"/>
  <c r="AJ6" i="15"/>
  <c r="AF3" i="15"/>
  <c r="V3" i="15"/>
  <c r="V6" i="15"/>
  <c r="R3" i="15"/>
  <c r="R5" i="15"/>
  <c r="F15" i="19"/>
  <c r="N3" i="15"/>
  <c r="N6" i="15"/>
  <c r="J3" i="15"/>
  <c r="J6" i="15"/>
  <c r="H3" i="15"/>
  <c r="H5" i="15"/>
  <c r="D3" i="15"/>
  <c r="D6" i="15"/>
  <c r="AV12" i="16"/>
  <c r="N5" i="16"/>
  <c r="O11" i="16"/>
  <c r="F15" i="20"/>
  <c r="R6" i="17"/>
  <c r="AJ6" i="17"/>
  <c r="AR5" i="17"/>
  <c r="AU6" i="17"/>
  <c r="AR6" i="17"/>
  <c r="I15" i="20"/>
  <c r="AK10" i="17"/>
  <c r="AL10" i="17"/>
  <c r="AF5" i="17"/>
  <c r="K10" i="17"/>
  <c r="D15" i="20"/>
  <c r="AR5" i="16"/>
  <c r="AS10" i="16"/>
  <c r="AF5" i="16"/>
  <c r="AG11" i="16"/>
  <c r="AV11" i="16"/>
  <c r="AW11" i="16"/>
  <c r="I28" i="21"/>
  <c r="J15" i="21"/>
  <c r="AO10" i="16"/>
  <c r="AN6" i="16"/>
  <c r="AG10" i="16"/>
  <c r="O10" i="16"/>
  <c r="N6" i="16"/>
  <c r="J5" i="16"/>
  <c r="J6" i="16"/>
  <c r="V5" i="15"/>
  <c r="N5" i="15"/>
  <c r="E15" i="19"/>
  <c r="AR5" i="18"/>
  <c r="AU4" i="18"/>
  <c r="AR5" i="15"/>
  <c r="K15" i="19"/>
  <c r="AN6" i="15"/>
  <c r="AF5" i="15"/>
  <c r="W10" i="15"/>
  <c r="O10" i="15"/>
  <c r="Q6" i="15"/>
  <c r="J5" i="15"/>
  <c r="R5" i="18"/>
  <c r="S10" i="18"/>
  <c r="AJ5" i="18"/>
  <c r="AS10" i="18"/>
  <c r="K15" i="22"/>
  <c r="I15" i="22"/>
  <c r="AK10" i="18"/>
  <c r="AL10" i="18"/>
  <c r="AJ6" i="18"/>
  <c r="F15" i="22"/>
  <c r="J5" i="18"/>
  <c r="J25" i="21"/>
  <c r="I29" i="21"/>
  <c r="I25" i="21"/>
  <c r="J29" i="21"/>
  <c r="I24" i="21"/>
  <c r="J24" i="21"/>
  <c r="J11" i="21"/>
  <c r="D7" i="21"/>
  <c r="J7" i="21"/>
  <c r="J7" i="22"/>
  <c r="H11" i="22"/>
  <c r="K7" i="22"/>
  <c r="I11" i="22"/>
  <c r="G11" i="22"/>
  <c r="D7" i="22"/>
  <c r="J11" i="22"/>
  <c r="E7" i="22"/>
  <c r="K11" i="22"/>
  <c r="F7" i="22"/>
  <c r="D11" i="22"/>
  <c r="I7" i="22"/>
  <c r="G7" i="22"/>
  <c r="E11" i="22"/>
  <c r="H7" i="22"/>
  <c r="I7" i="21"/>
  <c r="G11" i="21"/>
  <c r="K7" i="21"/>
  <c r="I11" i="21"/>
  <c r="E7" i="21"/>
  <c r="K11" i="21"/>
  <c r="F7" i="21"/>
  <c r="D11" i="21"/>
  <c r="G7" i="21"/>
  <c r="E11" i="21"/>
  <c r="H7" i="21"/>
  <c r="J7" i="20"/>
  <c r="H11" i="20"/>
  <c r="K7" i="20"/>
  <c r="I11" i="20"/>
  <c r="D7" i="20"/>
  <c r="J11" i="20"/>
  <c r="E7" i="20"/>
  <c r="K11" i="20"/>
  <c r="I7" i="20"/>
  <c r="F7" i="20"/>
  <c r="D11" i="20"/>
  <c r="G11" i="20"/>
  <c r="G7" i="20"/>
  <c r="E11" i="20"/>
  <c r="H7" i="20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M6" i="18"/>
  <c r="AM4" i="18"/>
  <c r="AV20" i="18"/>
  <c r="AF6" i="18"/>
  <c r="AF5" i="18"/>
  <c r="H6" i="18"/>
  <c r="D6" i="18"/>
  <c r="D5" i="18"/>
  <c r="AV24" i="18"/>
  <c r="AN6" i="18"/>
  <c r="AN5" i="18"/>
  <c r="AV12" i="18"/>
  <c r="AW10" i="18"/>
  <c r="I28" i="22"/>
  <c r="V5" i="18"/>
  <c r="U6" i="17"/>
  <c r="U4" i="17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H6" i="17"/>
  <c r="AV11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AM6" i="17"/>
  <c r="AM4" i="17"/>
  <c r="J6" i="17"/>
  <c r="AW15" i="17"/>
  <c r="AV45" i="17"/>
  <c r="AV52" i="17"/>
  <c r="AV54" i="17"/>
  <c r="AV58" i="17"/>
  <c r="AV64" i="17"/>
  <c r="AV262" i="17"/>
  <c r="AV275" i="17"/>
  <c r="AN6" i="17"/>
  <c r="AN5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N5" i="17"/>
  <c r="N6" i="17"/>
  <c r="AV13" i="17"/>
  <c r="AV20" i="17"/>
  <c r="AV22" i="17"/>
  <c r="AV35" i="17"/>
  <c r="AV67" i="17"/>
  <c r="AV243" i="17"/>
  <c r="AV292" i="17"/>
  <c r="AV307" i="17"/>
  <c r="AB4" i="17"/>
  <c r="V5" i="17"/>
  <c r="AQ4" i="16"/>
  <c r="AR6" i="16"/>
  <c r="AV31" i="16"/>
  <c r="AV76" i="16"/>
  <c r="AV28" i="16"/>
  <c r="AV29" i="16"/>
  <c r="AV63" i="16"/>
  <c r="AV65" i="16"/>
  <c r="AV68" i="16"/>
  <c r="AV69" i="16"/>
  <c r="AV23" i="16"/>
  <c r="AV25" i="16"/>
  <c r="AV47" i="16"/>
  <c r="AV49" i="16"/>
  <c r="AV20" i="16"/>
  <c r="R5" i="16"/>
  <c r="S11" i="16"/>
  <c r="R6" i="16"/>
  <c r="AV15" i="16"/>
  <c r="AV17" i="16"/>
  <c r="AV39" i="16"/>
  <c r="AV41" i="16"/>
  <c r="V6" i="16"/>
  <c r="V5" i="16"/>
  <c r="W11" i="16"/>
  <c r="AV36" i="16"/>
  <c r="AJ5" i="16"/>
  <c r="AK11" i="16"/>
  <c r="U6" i="15"/>
  <c r="U4" i="15"/>
  <c r="AQ4" i="15"/>
  <c r="AQ6" i="15"/>
  <c r="H6" i="15"/>
  <c r="D5" i="15"/>
  <c r="AJ5" i="15"/>
  <c r="Y6" i="15"/>
  <c r="R6" i="15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AH10" i="13"/>
  <c r="AE10" i="13"/>
  <c r="AV10" i="13"/>
  <c r="AB10" i="13"/>
  <c r="AD10" i="13"/>
  <c r="Y10" i="13"/>
  <c r="G21" i="14"/>
  <c r="X10" i="13"/>
  <c r="U10" i="13"/>
  <c r="F21" i="14"/>
  <c r="T10" i="13"/>
  <c r="S10" i="13"/>
  <c r="Q10" i="13"/>
  <c r="E21" i="14"/>
  <c r="P10" i="13"/>
  <c r="M10" i="13"/>
  <c r="D21" i="14"/>
  <c r="L10" i="13"/>
  <c r="I10" i="13"/>
  <c r="G10" i="13"/>
  <c r="E10" i="13"/>
  <c r="R6" i="13"/>
  <c r="AR4" i="13"/>
  <c r="AN4" i="13"/>
  <c r="AJ4" i="13"/>
  <c r="AF4" i="13"/>
  <c r="V4" i="13"/>
  <c r="R4" i="13"/>
  <c r="N4" i="13"/>
  <c r="J4" i="13"/>
  <c r="H4" i="13"/>
  <c r="D4" i="13"/>
  <c r="AR3" i="13"/>
  <c r="AR5" i="13"/>
  <c r="K15" i="14"/>
  <c r="AN3" i="13"/>
  <c r="AN6" i="13"/>
  <c r="AJ3" i="13"/>
  <c r="AJ6" i="13"/>
  <c r="AF3" i="13"/>
  <c r="AF6" i="13"/>
  <c r="AB3" i="13"/>
  <c r="AB6" i="13"/>
  <c r="V3" i="13"/>
  <c r="V6" i="13"/>
  <c r="R3" i="13"/>
  <c r="R5" i="13"/>
  <c r="F15" i="14"/>
  <c r="N3" i="13"/>
  <c r="N5" i="13"/>
  <c r="E15" i="14"/>
  <c r="J3" i="13"/>
  <c r="J5" i="13"/>
  <c r="H3" i="13"/>
  <c r="H5" i="13"/>
  <c r="D3" i="13"/>
  <c r="D6" i="13"/>
  <c r="AU309" i="4"/>
  <c r="AT309" i="4"/>
  <c r="AS309" i="4"/>
  <c r="AQ309" i="4"/>
  <c r="AP309" i="4"/>
  <c r="AO309" i="4"/>
  <c r="AM309" i="4"/>
  <c r="AV309" i="4"/>
  <c r="AL309" i="4"/>
  <c r="AK309" i="4"/>
  <c r="AI309" i="4"/>
  <c r="AH309" i="4"/>
  <c r="AG309" i="4"/>
  <c r="AE309" i="4"/>
  <c r="AD309" i="4"/>
  <c r="AC309" i="4"/>
  <c r="AB309" i="4"/>
  <c r="AW309" i="4"/>
  <c r="Y309" i="4"/>
  <c r="X309" i="4"/>
  <c r="W309" i="4"/>
  <c r="U309" i="4"/>
  <c r="T309" i="4"/>
  <c r="S309" i="4"/>
  <c r="Q309" i="4"/>
  <c r="P309" i="4"/>
  <c r="O309" i="4"/>
  <c r="M309" i="4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V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/>
  <c r="Y304" i="4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/>
  <c r="Y302" i="4"/>
  <c r="X302" i="4"/>
  <c r="W302" i="4"/>
  <c r="U302" i="4"/>
  <c r="AV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/>
  <c r="Y300" i="4"/>
  <c r="X300" i="4"/>
  <c r="W300" i="4"/>
  <c r="U300" i="4"/>
  <c r="T300" i="4"/>
  <c r="S300" i="4"/>
  <c r="Q300" i="4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/>
  <c r="Y299" i="4"/>
  <c r="X299" i="4"/>
  <c r="W299" i="4"/>
  <c r="U299" i="4"/>
  <c r="T299" i="4"/>
  <c r="S299" i="4"/>
  <c r="Q299" i="4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V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/>
  <c r="Y298" i="4"/>
  <c r="X298" i="4"/>
  <c r="W298" i="4"/>
  <c r="U298" i="4"/>
  <c r="T298" i="4"/>
  <c r="S298" i="4"/>
  <c r="Q298" i="4"/>
  <c r="P298" i="4"/>
  <c r="O298" i="4"/>
  <c r="M298" i="4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/>
  <c r="Y297" i="4"/>
  <c r="X297" i="4"/>
  <c r="W297" i="4"/>
  <c r="U297" i="4"/>
  <c r="T297" i="4"/>
  <c r="S297" i="4"/>
  <c r="Q297" i="4"/>
  <c r="P297" i="4"/>
  <c r="O297" i="4"/>
  <c r="M297" i="4"/>
  <c r="AV297" i="4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D290" i="4"/>
  <c r="AC290" i="4"/>
  <c r="AB290" i="4"/>
  <c r="AW290" i="4"/>
  <c r="Y290" i="4"/>
  <c r="AV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AV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/>
  <c r="Y282" i="4"/>
  <c r="X282" i="4"/>
  <c r="W282" i="4"/>
  <c r="U282" i="4"/>
  <c r="T282" i="4"/>
  <c r="S282" i="4"/>
  <c r="Q282" i="4"/>
  <c r="AV282" i="4"/>
  <c r="P282" i="4"/>
  <c r="O282" i="4"/>
  <c r="M282" i="4"/>
  <c r="L282" i="4"/>
  <c r="K282" i="4"/>
  <c r="I282" i="4"/>
  <c r="G282" i="4"/>
  <c r="E282" i="4"/>
  <c r="AU281" i="4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/>
  <c r="Y277" i="4"/>
  <c r="X277" i="4"/>
  <c r="W277" i="4"/>
  <c r="U277" i="4"/>
  <c r="AV277" i="4"/>
  <c r="T277" i="4"/>
  <c r="S277" i="4"/>
  <c r="Q277" i="4"/>
  <c r="P277" i="4"/>
  <c r="O277" i="4"/>
  <c r="M277" i="4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AV276" i="4"/>
  <c r="T276" i="4"/>
  <c r="S276" i="4"/>
  <c r="Q276" i="4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/>
  <c r="Y274" i="4"/>
  <c r="X274" i="4"/>
  <c r="W274" i="4"/>
  <c r="U274" i="4"/>
  <c r="T274" i="4"/>
  <c r="S274" i="4"/>
  <c r="Q274" i="4"/>
  <c r="P274" i="4"/>
  <c r="O274" i="4"/>
  <c r="M274" i="4"/>
  <c r="AV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/>
  <c r="Y272" i="4"/>
  <c r="AV272" i="4"/>
  <c r="X272" i="4"/>
  <c r="W272" i="4"/>
  <c r="U272" i="4"/>
  <c r="T272" i="4"/>
  <c r="S272" i="4"/>
  <c r="Q272" i="4"/>
  <c r="P272" i="4"/>
  <c r="O272" i="4"/>
  <c r="M272" i="4"/>
  <c r="L272" i="4"/>
  <c r="K272" i="4"/>
  <c r="I272" i="4"/>
  <c r="G272" i="4"/>
  <c r="E272" i="4"/>
  <c r="AU271" i="4"/>
  <c r="AV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/>
  <c r="Y271" i="4"/>
  <c r="X271" i="4"/>
  <c r="W271" i="4"/>
  <c r="U271" i="4"/>
  <c r="T271" i="4"/>
  <c r="S271" i="4"/>
  <c r="Q271" i="4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/>
  <c r="Y264" i="4"/>
  <c r="X264" i="4"/>
  <c r="W264" i="4"/>
  <c r="U264" i="4"/>
  <c r="T264" i="4"/>
  <c r="S264" i="4"/>
  <c r="Q264" i="4"/>
  <c r="P264" i="4"/>
  <c r="O264" i="4"/>
  <c r="M264" i="4"/>
  <c r="AV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AV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/>
  <c r="Y256" i="4"/>
  <c r="AV256" i="4"/>
  <c r="X256" i="4"/>
  <c r="W256" i="4"/>
  <c r="U256" i="4"/>
  <c r="T256" i="4"/>
  <c r="S256" i="4"/>
  <c r="Q256" i="4"/>
  <c r="P256" i="4"/>
  <c r="O256" i="4"/>
  <c r="M256" i="4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V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L254" i="4"/>
  <c r="K254" i="4"/>
  <c r="I254" i="4"/>
  <c r="G254" i="4"/>
  <c r="E254" i="4"/>
  <c r="AU253" i="4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/>
  <c r="Y247" i="4"/>
  <c r="X247" i="4"/>
  <c r="W247" i="4"/>
  <c r="U247" i="4"/>
  <c r="T247" i="4"/>
  <c r="S247" i="4"/>
  <c r="Q247" i="4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/>
  <c r="Y246" i="4"/>
  <c r="X246" i="4"/>
  <c r="W246" i="4"/>
  <c r="U246" i="4"/>
  <c r="T246" i="4"/>
  <c r="S246" i="4"/>
  <c r="Q246" i="4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/>
  <c r="Y245" i="4"/>
  <c r="X245" i="4"/>
  <c r="W245" i="4"/>
  <c r="U245" i="4"/>
  <c r="T245" i="4"/>
  <c r="S245" i="4"/>
  <c r="Q245" i="4"/>
  <c r="AV245" i="4"/>
  <c r="P245" i="4"/>
  <c r="O245" i="4"/>
  <c r="M245" i="4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/>
  <c r="Y239" i="4"/>
  <c r="X239" i="4"/>
  <c r="W239" i="4"/>
  <c r="U239" i="4"/>
  <c r="T239" i="4"/>
  <c r="S239" i="4"/>
  <c r="Q239" i="4"/>
  <c r="P239" i="4"/>
  <c r="O239" i="4"/>
  <c r="M239" i="4"/>
  <c r="AV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V238" i="4"/>
  <c r="AH238" i="4"/>
  <c r="AG238" i="4"/>
  <c r="AE238" i="4"/>
  <c r="AD238" i="4"/>
  <c r="AC238" i="4"/>
  <c r="AB238" i="4"/>
  <c r="AW238" i="4"/>
  <c r="Y238" i="4"/>
  <c r="X238" i="4"/>
  <c r="W238" i="4"/>
  <c r="U238" i="4"/>
  <c r="T238" i="4"/>
  <c r="S238" i="4"/>
  <c r="Q238" i="4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AV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/>
  <c r="Y235" i="4"/>
  <c r="X235" i="4"/>
  <c r="W235" i="4"/>
  <c r="U235" i="4"/>
  <c r="T235" i="4"/>
  <c r="S235" i="4"/>
  <c r="Q235" i="4"/>
  <c r="AV235" i="4"/>
  <c r="P235" i="4"/>
  <c r="O235" i="4"/>
  <c r="M235" i="4"/>
  <c r="L235" i="4"/>
  <c r="K235" i="4"/>
  <c r="I235" i="4"/>
  <c r="G235" i="4"/>
  <c r="E235" i="4"/>
  <c r="AU234" i="4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/>
  <c r="Y232" i="4"/>
  <c r="X232" i="4"/>
  <c r="W232" i="4"/>
  <c r="U232" i="4"/>
  <c r="T232" i="4"/>
  <c r="S232" i="4"/>
  <c r="Q232" i="4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/>
  <c r="Y231" i="4"/>
  <c r="X231" i="4"/>
  <c r="W231" i="4"/>
  <c r="U231" i="4"/>
  <c r="T231" i="4"/>
  <c r="S231" i="4"/>
  <c r="Q231" i="4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/>
  <c r="Y230" i="4"/>
  <c r="X230" i="4"/>
  <c r="W230" i="4"/>
  <c r="U230" i="4"/>
  <c r="T230" i="4"/>
  <c r="S230" i="4"/>
  <c r="Q230" i="4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/>
  <c r="Y229" i="4"/>
  <c r="X229" i="4"/>
  <c r="W229" i="4"/>
  <c r="U229" i="4"/>
  <c r="T229" i="4"/>
  <c r="S229" i="4"/>
  <c r="Q229" i="4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/>
  <c r="Y228" i="4"/>
  <c r="X228" i="4"/>
  <c r="W228" i="4"/>
  <c r="U228" i="4"/>
  <c r="T228" i="4"/>
  <c r="S228" i="4"/>
  <c r="Q228" i="4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/>
  <c r="Y227" i="4"/>
  <c r="X227" i="4"/>
  <c r="W227" i="4"/>
  <c r="U227" i="4"/>
  <c r="T227" i="4"/>
  <c r="S227" i="4"/>
  <c r="Q227" i="4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/>
  <c r="Y226" i="4"/>
  <c r="X226" i="4"/>
  <c r="W226" i="4"/>
  <c r="U226" i="4"/>
  <c r="T226" i="4"/>
  <c r="S226" i="4"/>
  <c r="Q226" i="4"/>
  <c r="AV226" i="4"/>
  <c r="P226" i="4"/>
  <c r="O226" i="4"/>
  <c r="M226" i="4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/>
  <c r="Y224" i="4"/>
  <c r="X224" i="4"/>
  <c r="W224" i="4"/>
  <c r="U224" i="4"/>
  <c r="T224" i="4"/>
  <c r="S224" i="4"/>
  <c r="Q224" i="4"/>
  <c r="P224" i="4"/>
  <c r="O224" i="4"/>
  <c r="M224" i="4"/>
  <c r="AV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/>
  <c r="L223" i="4"/>
  <c r="K223" i="4"/>
  <c r="I223" i="4"/>
  <c r="G223" i="4"/>
  <c r="E223" i="4"/>
  <c r="AU222" i="4"/>
  <c r="AT222" i="4"/>
  <c r="AS222" i="4"/>
  <c r="AQ222" i="4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/>
  <c r="Y219" i="4"/>
  <c r="AV219" i="4"/>
  <c r="X219" i="4"/>
  <c r="W219" i="4"/>
  <c r="U219" i="4"/>
  <c r="T219" i="4"/>
  <c r="S219" i="4"/>
  <c r="Q219" i="4"/>
  <c r="P219" i="4"/>
  <c r="O219" i="4"/>
  <c r="M219" i="4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/>
  <c r="Y214" i="4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/>
  <c r="Y213" i="4"/>
  <c r="X213" i="4"/>
  <c r="W213" i="4"/>
  <c r="U213" i="4"/>
  <c r="T213" i="4"/>
  <c r="S213" i="4"/>
  <c r="Q213" i="4"/>
  <c r="AV213" i="4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/>
  <c r="Y211" i="4"/>
  <c r="X211" i="4"/>
  <c r="W211" i="4"/>
  <c r="U211" i="4"/>
  <c r="T211" i="4"/>
  <c r="S211" i="4"/>
  <c r="Q211" i="4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/>
  <c r="Y210" i="4"/>
  <c r="X210" i="4"/>
  <c r="W210" i="4"/>
  <c r="U210" i="4"/>
  <c r="T210" i="4"/>
  <c r="S210" i="4"/>
  <c r="Q210" i="4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/>
  <c r="Y209" i="4"/>
  <c r="X209" i="4"/>
  <c r="W209" i="4"/>
  <c r="U209" i="4"/>
  <c r="T209" i="4"/>
  <c r="S209" i="4"/>
  <c r="Q209" i="4"/>
  <c r="AV209" i="4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/>
  <c r="Y208" i="4"/>
  <c r="X208" i="4"/>
  <c r="W208" i="4"/>
  <c r="U208" i="4"/>
  <c r="AV208" i="4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V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V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/>
  <c r="Y203" i="4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/>
  <c r="Y202" i="4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/>
  <c r="Y201" i="4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/>
  <c r="Y199" i="4"/>
  <c r="X199" i="4"/>
  <c r="W199" i="4"/>
  <c r="U199" i="4"/>
  <c r="T199" i="4"/>
  <c r="S199" i="4"/>
  <c r="Q199" i="4"/>
  <c r="AV199" i="4"/>
  <c r="P199" i="4"/>
  <c r="O199" i="4"/>
  <c r="M199" i="4"/>
  <c r="L199" i="4"/>
  <c r="K199" i="4"/>
  <c r="I199" i="4"/>
  <c r="G199" i="4"/>
  <c r="E199" i="4"/>
  <c r="AU198" i="4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AV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/>
  <c r="Y197" i="4"/>
  <c r="X197" i="4"/>
  <c r="W197" i="4"/>
  <c r="U197" i="4"/>
  <c r="T197" i="4"/>
  <c r="S197" i="4"/>
  <c r="Q197" i="4"/>
  <c r="AV197" i="4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L196" i="4"/>
  <c r="AK196" i="4"/>
  <c r="AI196" i="4"/>
  <c r="AH196" i="4"/>
  <c r="AG196" i="4"/>
  <c r="AE196" i="4"/>
  <c r="AD196" i="4"/>
  <c r="AC196" i="4"/>
  <c r="AB196" i="4"/>
  <c r="AW196" i="4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L194" i="4"/>
  <c r="AK194" i="4"/>
  <c r="AI194" i="4"/>
  <c r="AH194" i="4"/>
  <c r="AG194" i="4"/>
  <c r="AE194" i="4"/>
  <c r="AD194" i="4"/>
  <c r="AC194" i="4"/>
  <c r="AB194" i="4"/>
  <c r="AW194" i="4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/>
  <c r="Y193" i="4"/>
  <c r="X193" i="4"/>
  <c r="W193" i="4"/>
  <c r="U193" i="4"/>
  <c r="AV193" i="4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/>
  <c r="L189" i="4"/>
  <c r="K189" i="4"/>
  <c r="I189" i="4"/>
  <c r="G189" i="4"/>
  <c r="E189" i="4"/>
  <c r="AU188" i="4"/>
  <c r="AT188" i="4"/>
  <c r="AS188" i="4"/>
  <c r="AQ188" i="4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/>
  <c r="Y186" i="4"/>
  <c r="X186" i="4"/>
  <c r="W186" i="4"/>
  <c r="U186" i="4"/>
  <c r="T186" i="4"/>
  <c r="S186" i="4"/>
  <c r="Q186" i="4"/>
  <c r="AV186" i="4"/>
  <c r="P186" i="4"/>
  <c r="O186" i="4"/>
  <c r="M186" i="4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AV183" i="4"/>
  <c r="P183" i="4"/>
  <c r="O183" i="4"/>
  <c r="M183" i="4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/>
  <c r="Y182" i="4"/>
  <c r="X182" i="4"/>
  <c r="W182" i="4"/>
  <c r="U182" i="4"/>
  <c r="T182" i="4"/>
  <c r="S182" i="4"/>
  <c r="Q182" i="4"/>
  <c r="AV182" i="4"/>
  <c r="P182" i="4"/>
  <c r="O182" i="4"/>
  <c r="M182" i="4"/>
  <c r="L182" i="4"/>
  <c r="K182" i="4"/>
  <c r="I182" i="4"/>
  <c r="G182" i="4"/>
  <c r="E182" i="4"/>
  <c r="AU181" i="4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/>
  <c r="L177" i="4"/>
  <c r="K177" i="4"/>
  <c r="I177" i="4"/>
  <c r="G177" i="4"/>
  <c r="E177" i="4"/>
  <c r="AU176" i="4"/>
  <c r="AT176" i="4"/>
  <c r="AS176" i="4"/>
  <c r="AQ176" i="4"/>
  <c r="AV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/>
  <c r="Y176" i="4"/>
  <c r="X176" i="4"/>
  <c r="W176" i="4"/>
  <c r="U176" i="4"/>
  <c r="T176" i="4"/>
  <c r="S176" i="4"/>
  <c r="Q176" i="4"/>
  <c r="P176" i="4"/>
  <c r="O176" i="4"/>
  <c r="M176" i="4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/>
  <c r="Y175" i="4"/>
  <c r="X175" i="4"/>
  <c r="W175" i="4"/>
  <c r="U175" i="4"/>
  <c r="T175" i="4"/>
  <c r="S175" i="4"/>
  <c r="Q175" i="4"/>
  <c r="P175" i="4"/>
  <c r="O175" i="4"/>
  <c r="M175" i="4"/>
  <c r="AV175" i="4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/>
  <c r="Y174" i="4"/>
  <c r="AV174" i="4"/>
  <c r="X174" i="4"/>
  <c r="W174" i="4"/>
  <c r="U174" i="4"/>
  <c r="T174" i="4"/>
  <c r="S174" i="4"/>
  <c r="Q174" i="4"/>
  <c r="P174" i="4"/>
  <c r="O174" i="4"/>
  <c r="M174" i="4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T172" i="4"/>
  <c r="S172" i="4"/>
  <c r="Q172" i="4"/>
  <c r="AV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AV170" i="4"/>
  <c r="P170" i="4"/>
  <c r="O170" i="4"/>
  <c r="M170" i="4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/>
  <c r="Y169" i="4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/>
  <c r="Y168" i="4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/>
  <c r="L165" i="4"/>
  <c r="K165" i="4"/>
  <c r="I165" i="4"/>
  <c r="G165" i="4"/>
  <c r="E165" i="4"/>
  <c r="AU164" i="4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V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/>
  <c r="Y161" i="4"/>
  <c r="X161" i="4"/>
  <c r="W161" i="4"/>
  <c r="U161" i="4"/>
  <c r="T161" i="4"/>
  <c r="S161" i="4"/>
  <c r="Q161" i="4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/>
  <c r="Y160" i="4"/>
  <c r="X160" i="4"/>
  <c r="W160" i="4"/>
  <c r="U160" i="4"/>
  <c r="T160" i="4"/>
  <c r="S160" i="4"/>
  <c r="Q160" i="4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/>
  <c r="Y159" i="4"/>
  <c r="X159" i="4"/>
  <c r="W159" i="4"/>
  <c r="U159" i="4"/>
  <c r="T159" i="4"/>
  <c r="S159" i="4"/>
  <c r="Q159" i="4"/>
  <c r="P159" i="4"/>
  <c r="O159" i="4"/>
  <c r="M159" i="4"/>
  <c r="AV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/>
  <c r="Y157" i="4"/>
  <c r="X157" i="4"/>
  <c r="W157" i="4"/>
  <c r="U157" i="4"/>
  <c r="T157" i="4"/>
  <c r="S157" i="4"/>
  <c r="Q157" i="4"/>
  <c r="P157" i="4"/>
  <c r="O157" i="4"/>
  <c r="M157" i="4"/>
  <c r="AV157" i="4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/>
  <c r="Y156" i="4"/>
  <c r="X156" i="4"/>
  <c r="W156" i="4"/>
  <c r="U156" i="4"/>
  <c r="T156" i="4"/>
  <c r="S156" i="4"/>
  <c r="Q156" i="4"/>
  <c r="P156" i="4"/>
  <c r="O156" i="4"/>
  <c r="M156" i="4"/>
  <c r="AV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AV155" i="4"/>
  <c r="P155" i="4"/>
  <c r="O155" i="4"/>
  <c r="M155" i="4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/>
  <c r="Y154" i="4"/>
  <c r="X154" i="4"/>
  <c r="W154" i="4"/>
  <c r="U154" i="4"/>
  <c r="T154" i="4"/>
  <c r="S154" i="4"/>
  <c r="Q154" i="4"/>
  <c r="AV154" i="4"/>
  <c r="P154" i="4"/>
  <c r="O154" i="4"/>
  <c r="M154" i="4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V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X148" i="4"/>
  <c r="W148" i="4"/>
  <c r="U148" i="4"/>
  <c r="T148" i="4"/>
  <c r="S148" i="4"/>
  <c r="Q148" i="4"/>
  <c r="AV148" i="4"/>
  <c r="P148" i="4"/>
  <c r="O148" i="4"/>
  <c r="M148" i="4"/>
  <c r="L148" i="4"/>
  <c r="K148" i="4"/>
  <c r="I148" i="4"/>
  <c r="G148" i="4"/>
  <c r="E148" i="4"/>
  <c r="AU147" i="4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/>
  <c r="Y145" i="4"/>
  <c r="X145" i="4"/>
  <c r="W145" i="4"/>
  <c r="U145" i="4"/>
  <c r="T145" i="4"/>
  <c r="S145" i="4"/>
  <c r="Q145" i="4"/>
  <c r="P145" i="4"/>
  <c r="O145" i="4"/>
  <c r="M145" i="4"/>
  <c r="AV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/>
  <c r="Y144" i="4"/>
  <c r="AV144" i="4"/>
  <c r="X144" i="4"/>
  <c r="W144" i="4"/>
  <c r="U144" i="4"/>
  <c r="T144" i="4"/>
  <c r="S144" i="4"/>
  <c r="Q144" i="4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/>
  <c r="Y140" i="4"/>
  <c r="X140" i="4"/>
  <c r="W140" i="4"/>
  <c r="U140" i="4"/>
  <c r="T140" i="4"/>
  <c r="S140" i="4"/>
  <c r="Q140" i="4"/>
  <c r="P140" i="4"/>
  <c r="O140" i="4"/>
  <c r="M140" i="4"/>
  <c r="AV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T139" i="4"/>
  <c r="S139" i="4"/>
  <c r="Q139" i="4"/>
  <c r="P139" i="4"/>
  <c r="O139" i="4"/>
  <c r="M139" i="4"/>
  <c r="AV139" i="4"/>
  <c r="L139" i="4"/>
  <c r="K139" i="4"/>
  <c r="I139" i="4"/>
  <c r="G139" i="4"/>
  <c r="E139" i="4"/>
  <c r="AU138" i="4"/>
  <c r="AT138" i="4"/>
  <c r="AS138" i="4"/>
  <c r="AQ138" i="4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V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AV134" i="4"/>
  <c r="T134" i="4"/>
  <c r="S134" i="4"/>
  <c r="Q134" i="4"/>
  <c r="P134" i="4"/>
  <c r="O134" i="4"/>
  <c r="M134" i="4"/>
  <c r="L134" i="4"/>
  <c r="K134" i="4"/>
  <c r="I134" i="4"/>
  <c r="G134" i="4"/>
  <c r="E134" i="4"/>
  <c r="AU133" i="4"/>
  <c r="AT133" i="4"/>
  <c r="AS133" i="4"/>
  <c r="AQ133" i="4"/>
  <c r="AV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L133" i="4"/>
  <c r="K133" i="4"/>
  <c r="I133" i="4"/>
  <c r="G133" i="4"/>
  <c r="E133" i="4"/>
  <c r="AU132" i="4"/>
  <c r="AT132" i="4"/>
  <c r="AS132" i="4"/>
  <c r="AQ132" i="4"/>
  <c r="AV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/>
  <c r="Y132" i="4"/>
  <c r="X132" i="4"/>
  <c r="W132" i="4"/>
  <c r="U132" i="4"/>
  <c r="T132" i="4"/>
  <c r="S132" i="4"/>
  <c r="Q132" i="4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/>
  <c r="Y131" i="4"/>
  <c r="X131" i="4"/>
  <c r="W131" i="4"/>
  <c r="U131" i="4"/>
  <c r="T131" i="4"/>
  <c r="S131" i="4"/>
  <c r="Q131" i="4"/>
  <c r="P131" i="4"/>
  <c r="O131" i="4"/>
  <c r="M131" i="4"/>
  <c r="AV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L128" i="4"/>
  <c r="AK128" i="4"/>
  <c r="AI128" i="4"/>
  <c r="AH128" i="4"/>
  <c r="AG128" i="4"/>
  <c r="AE128" i="4"/>
  <c r="AD128" i="4"/>
  <c r="AC128" i="4"/>
  <c r="AB128" i="4"/>
  <c r="AW128" i="4"/>
  <c r="Y128" i="4"/>
  <c r="AV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/>
  <c r="Y123" i="4"/>
  <c r="X123" i="4"/>
  <c r="W123" i="4"/>
  <c r="U123" i="4"/>
  <c r="T123" i="4"/>
  <c r="S123" i="4"/>
  <c r="Q123" i="4"/>
  <c r="P123" i="4"/>
  <c r="O123" i="4"/>
  <c r="M123" i="4"/>
  <c r="AV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V122" i="4"/>
  <c r="AL122" i="4"/>
  <c r="AK122" i="4"/>
  <c r="AI122" i="4"/>
  <c r="AH122" i="4"/>
  <c r="AG122" i="4"/>
  <c r="AE122" i="4"/>
  <c r="AD122" i="4"/>
  <c r="AC122" i="4"/>
  <c r="AB122" i="4"/>
  <c r="AW122" i="4"/>
  <c r="Y122" i="4"/>
  <c r="X122" i="4"/>
  <c r="W122" i="4"/>
  <c r="U122" i="4"/>
  <c r="T122" i="4"/>
  <c r="S122" i="4"/>
  <c r="Q122" i="4"/>
  <c r="P122" i="4"/>
  <c r="O122" i="4"/>
  <c r="M122" i="4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X116" i="4"/>
  <c r="W116" i="4"/>
  <c r="U116" i="4"/>
  <c r="T116" i="4"/>
  <c r="S116" i="4"/>
  <c r="Q116" i="4"/>
  <c r="P116" i="4"/>
  <c r="O116" i="4"/>
  <c r="M116" i="4"/>
  <c r="AV116" i="4"/>
  <c r="L116" i="4"/>
  <c r="K116" i="4"/>
  <c r="I116" i="4"/>
  <c r="G116" i="4"/>
  <c r="E116" i="4"/>
  <c r="AU115" i="4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/>
  <c r="Y108" i="4"/>
  <c r="X108" i="4"/>
  <c r="W108" i="4"/>
  <c r="U108" i="4"/>
  <c r="T108" i="4"/>
  <c r="S108" i="4"/>
  <c r="Q108" i="4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/>
  <c r="Y107" i="4"/>
  <c r="X107" i="4"/>
  <c r="W107" i="4"/>
  <c r="U107" i="4"/>
  <c r="T107" i="4"/>
  <c r="S107" i="4"/>
  <c r="Q107" i="4"/>
  <c r="P107" i="4"/>
  <c r="O107" i="4"/>
  <c r="M107" i="4"/>
  <c r="AV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AV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V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T102" i="4"/>
  <c r="S102" i="4"/>
  <c r="Q102" i="4"/>
  <c r="P102" i="4"/>
  <c r="O102" i="4"/>
  <c r="M102" i="4"/>
  <c r="AV102" i="4"/>
  <c r="L102" i="4"/>
  <c r="K102" i="4"/>
  <c r="I102" i="4"/>
  <c r="G102" i="4"/>
  <c r="E102" i="4"/>
  <c r="AU101" i="4"/>
  <c r="AT101" i="4"/>
  <c r="AS101" i="4"/>
  <c r="AQ101" i="4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/>
  <c r="Y100" i="4"/>
  <c r="X100" i="4"/>
  <c r="W100" i="4"/>
  <c r="U100" i="4"/>
  <c r="T100" i="4"/>
  <c r="S100" i="4"/>
  <c r="Q100" i="4"/>
  <c r="P100" i="4"/>
  <c r="O100" i="4"/>
  <c r="M100" i="4"/>
  <c r="AV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AV98" i="4"/>
  <c r="P98" i="4"/>
  <c r="O98" i="4"/>
  <c r="M98" i="4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V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G96" i="4"/>
  <c r="E96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AV94" i="4"/>
  <c r="T94" i="4"/>
  <c r="S94" i="4"/>
  <c r="Q94" i="4"/>
  <c r="P94" i="4"/>
  <c r="O94" i="4"/>
  <c r="M94" i="4"/>
  <c r="L94" i="4"/>
  <c r="K94" i="4"/>
  <c r="I94" i="4"/>
  <c r="G94" i="4"/>
  <c r="E94" i="4"/>
  <c r="AU93" i="4"/>
  <c r="AT93" i="4"/>
  <c r="AS93" i="4"/>
  <c r="AQ93" i="4"/>
  <c r="AV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G93" i="4"/>
  <c r="E93" i="4"/>
  <c r="AU92" i="4"/>
  <c r="AT92" i="4"/>
  <c r="AS92" i="4"/>
  <c r="AQ92" i="4"/>
  <c r="AP92" i="4"/>
  <c r="AO92" i="4"/>
  <c r="AM92" i="4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/>
  <c r="Y89" i="4"/>
  <c r="X89" i="4"/>
  <c r="W89" i="4"/>
  <c r="U89" i="4"/>
  <c r="T89" i="4"/>
  <c r="S89" i="4"/>
  <c r="Q89" i="4"/>
  <c r="P89" i="4"/>
  <c r="O89" i="4"/>
  <c r="M89" i="4"/>
  <c r="AV89" i="4"/>
  <c r="L89" i="4"/>
  <c r="K89" i="4"/>
  <c r="I89" i="4"/>
  <c r="G89" i="4"/>
  <c r="E89" i="4"/>
  <c r="AU88" i="4"/>
  <c r="AV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G88" i="4"/>
  <c r="E88" i="4"/>
  <c r="AU87" i="4"/>
  <c r="AT87" i="4"/>
  <c r="AS87" i="4"/>
  <c r="AQ87" i="4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AV85" i="4"/>
  <c r="P85" i="4"/>
  <c r="O85" i="4"/>
  <c r="M85" i="4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AV83" i="4"/>
  <c r="T83" i="4"/>
  <c r="S83" i="4"/>
  <c r="Q83" i="4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AV82" i="4"/>
  <c r="T82" i="4"/>
  <c r="S82" i="4"/>
  <c r="Q82" i="4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/>
  <c r="Y79" i="4"/>
  <c r="X79" i="4"/>
  <c r="W79" i="4"/>
  <c r="U79" i="4"/>
  <c r="T79" i="4"/>
  <c r="S79" i="4"/>
  <c r="Q79" i="4"/>
  <c r="P79" i="4"/>
  <c r="O79" i="4"/>
  <c r="M79" i="4"/>
  <c r="AV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/>
  <c r="Y74" i="4"/>
  <c r="X74" i="4"/>
  <c r="W74" i="4"/>
  <c r="U74" i="4"/>
  <c r="T74" i="4"/>
  <c r="S74" i="4"/>
  <c r="Q74" i="4"/>
  <c r="P74" i="4"/>
  <c r="O74" i="4"/>
  <c r="M74" i="4"/>
  <c r="AV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T73" i="4"/>
  <c r="S73" i="4"/>
  <c r="Q73" i="4"/>
  <c r="P73" i="4"/>
  <c r="O73" i="4"/>
  <c r="M73" i="4"/>
  <c r="AV73" i="4"/>
  <c r="L73" i="4"/>
  <c r="K73" i="4"/>
  <c r="I73" i="4"/>
  <c r="G73" i="4"/>
  <c r="E73" i="4"/>
  <c r="AU72" i="4"/>
  <c r="AT72" i="4"/>
  <c r="AS72" i="4"/>
  <c r="AQ72" i="4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/>
  <c r="Y71" i="4"/>
  <c r="X71" i="4"/>
  <c r="W71" i="4"/>
  <c r="U71" i="4"/>
  <c r="AV71" i="4"/>
  <c r="T71" i="4"/>
  <c r="S71" i="4"/>
  <c r="Q71" i="4"/>
  <c r="P71" i="4"/>
  <c r="O71" i="4"/>
  <c r="M71" i="4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AV69" i="4"/>
  <c r="X69" i="4"/>
  <c r="W69" i="4"/>
  <c r="U69" i="4"/>
  <c r="T69" i="4"/>
  <c r="S69" i="4"/>
  <c r="Q69" i="4"/>
  <c r="P69" i="4"/>
  <c r="O69" i="4"/>
  <c r="M69" i="4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V68" i="4"/>
  <c r="AH68" i="4"/>
  <c r="AG68" i="4"/>
  <c r="AE68" i="4"/>
  <c r="AD68" i="4"/>
  <c r="AC68" i="4"/>
  <c r="AB68" i="4"/>
  <c r="AW68" i="4"/>
  <c r="Y68" i="4"/>
  <c r="X68" i="4"/>
  <c r="W68" i="4"/>
  <c r="U68" i="4"/>
  <c r="T68" i="4"/>
  <c r="S68" i="4"/>
  <c r="Q68" i="4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/>
  <c r="Y67" i="4"/>
  <c r="X67" i="4"/>
  <c r="W67" i="4"/>
  <c r="U67" i="4"/>
  <c r="T67" i="4"/>
  <c r="S67" i="4"/>
  <c r="Q67" i="4"/>
  <c r="P67" i="4"/>
  <c r="O67" i="4"/>
  <c r="M67" i="4"/>
  <c r="AV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AV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V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/>
  <c r="Y58" i="4"/>
  <c r="X58" i="4"/>
  <c r="W58" i="4"/>
  <c r="U58" i="4"/>
  <c r="T58" i="4"/>
  <c r="S58" i="4"/>
  <c r="Q58" i="4"/>
  <c r="P58" i="4"/>
  <c r="O58" i="4"/>
  <c r="M58" i="4"/>
  <c r="AV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T56" i="4"/>
  <c r="S56" i="4"/>
  <c r="Q56" i="4"/>
  <c r="AV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X54" i="4"/>
  <c r="W54" i="4"/>
  <c r="U54" i="4"/>
  <c r="T54" i="4"/>
  <c r="S54" i="4"/>
  <c r="Q54" i="4"/>
  <c r="P54" i="4"/>
  <c r="O54" i="4"/>
  <c r="M54" i="4"/>
  <c r="AV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/>
  <c r="Y52" i="4"/>
  <c r="X52" i="4"/>
  <c r="W52" i="4"/>
  <c r="U52" i="4"/>
  <c r="T52" i="4"/>
  <c r="S52" i="4"/>
  <c r="Q52" i="4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/>
  <c r="Y51" i="4"/>
  <c r="X51" i="4"/>
  <c r="W51" i="4"/>
  <c r="U51" i="4"/>
  <c r="T51" i="4"/>
  <c r="S51" i="4"/>
  <c r="Q51" i="4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/>
  <c r="Y50" i="4"/>
  <c r="X50" i="4"/>
  <c r="W50" i="4"/>
  <c r="U50" i="4"/>
  <c r="AV50" i="4"/>
  <c r="T50" i="4"/>
  <c r="S50" i="4"/>
  <c r="Q50" i="4"/>
  <c r="P50" i="4"/>
  <c r="O50" i="4"/>
  <c r="M50" i="4"/>
  <c r="L50" i="4"/>
  <c r="K50" i="4"/>
  <c r="I50" i="4"/>
  <c r="G50" i="4"/>
  <c r="E50" i="4"/>
  <c r="AU49" i="4"/>
  <c r="AT49" i="4"/>
  <c r="AS49" i="4"/>
  <c r="AQ49" i="4"/>
  <c r="AP49" i="4"/>
  <c r="AO49" i="4"/>
  <c r="AM49" i="4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AV48" i="4"/>
  <c r="X48" i="4"/>
  <c r="W48" i="4"/>
  <c r="U48" i="4"/>
  <c r="T48" i="4"/>
  <c r="S48" i="4"/>
  <c r="Q48" i="4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/>
  <c r="Y47" i="4"/>
  <c r="X47" i="4"/>
  <c r="W47" i="4"/>
  <c r="U47" i="4"/>
  <c r="T47" i="4"/>
  <c r="S47" i="4"/>
  <c r="Q47" i="4"/>
  <c r="P47" i="4"/>
  <c r="O47" i="4"/>
  <c r="M47" i="4"/>
  <c r="AV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T46" i="4"/>
  <c r="S46" i="4"/>
  <c r="Q46" i="4"/>
  <c r="P46" i="4"/>
  <c r="O46" i="4"/>
  <c r="M46" i="4"/>
  <c r="AV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/>
  <c r="Y45" i="4"/>
  <c r="X45" i="4"/>
  <c r="W45" i="4"/>
  <c r="U45" i="4"/>
  <c r="T45" i="4"/>
  <c r="S45" i="4"/>
  <c r="Q45" i="4"/>
  <c r="AV45" i="4"/>
  <c r="P45" i="4"/>
  <c r="O45" i="4"/>
  <c r="M45" i="4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X42" i="4"/>
  <c r="W42" i="4"/>
  <c r="U42" i="4"/>
  <c r="T42" i="4"/>
  <c r="S42" i="4"/>
  <c r="Q42" i="4"/>
  <c r="P42" i="4"/>
  <c r="O42" i="4"/>
  <c r="M42" i="4"/>
  <c r="AV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AV39" i="4"/>
  <c r="T39" i="4"/>
  <c r="S39" i="4"/>
  <c r="Q39" i="4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/>
  <c r="Y38" i="4"/>
  <c r="X38" i="4"/>
  <c r="W38" i="4"/>
  <c r="U38" i="4"/>
  <c r="T38" i="4"/>
  <c r="S38" i="4"/>
  <c r="Q38" i="4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/>
  <c r="Y37" i="4"/>
  <c r="AV37" i="4"/>
  <c r="X37" i="4"/>
  <c r="W37" i="4"/>
  <c r="U37" i="4"/>
  <c r="T37" i="4"/>
  <c r="S37" i="4"/>
  <c r="Q37" i="4"/>
  <c r="P37" i="4"/>
  <c r="O37" i="4"/>
  <c r="M37" i="4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/>
  <c r="Y35" i="4"/>
  <c r="X35" i="4"/>
  <c r="W35" i="4"/>
  <c r="U35" i="4"/>
  <c r="T35" i="4"/>
  <c r="S35" i="4"/>
  <c r="Q35" i="4"/>
  <c r="AV35" i="4"/>
  <c r="P35" i="4"/>
  <c r="O35" i="4"/>
  <c r="M35" i="4"/>
  <c r="L35" i="4"/>
  <c r="K35" i="4"/>
  <c r="I35" i="4"/>
  <c r="G35" i="4"/>
  <c r="E35" i="4"/>
  <c r="AU34" i="4"/>
  <c r="AT34" i="4"/>
  <c r="AS34" i="4"/>
  <c r="AQ34" i="4"/>
  <c r="AP34" i="4"/>
  <c r="AO34" i="4"/>
  <c r="AM34" i="4"/>
  <c r="AV34" i="4"/>
  <c r="AL34" i="4"/>
  <c r="AK34" i="4"/>
  <c r="AI34" i="4"/>
  <c r="AH34" i="4"/>
  <c r="AG34" i="4"/>
  <c r="AE34" i="4"/>
  <c r="AD34" i="4"/>
  <c r="AC34" i="4"/>
  <c r="AB34" i="4"/>
  <c r="AW34" i="4"/>
  <c r="Y34" i="4"/>
  <c r="X34" i="4"/>
  <c r="W34" i="4"/>
  <c r="U34" i="4"/>
  <c r="T34" i="4"/>
  <c r="S34" i="4"/>
  <c r="Q34" i="4"/>
  <c r="P34" i="4"/>
  <c r="O34" i="4"/>
  <c r="M34" i="4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/>
  <c r="Y33" i="4"/>
  <c r="X33" i="4"/>
  <c r="W33" i="4"/>
  <c r="U33" i="4"/>
  <c r="AV33" i="4"/>
  <c r="T33" i="4"/>
  <c r="S33" i="4"/>
  <c r="Q33" i="4"/>
  <c r="P33" i="4"/>
  <c r="O33" i="4"/>
  <c r="M33" i="4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AV32" i="4"/>
  <c r="T32" i="4"/>
  <c r="S32" i="4"/>
  <c r="Q32" i="4"/>
  <c r="P32" i="4"/>
  <c r="O32" i="4"/>
  <c r="M32" i="4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X31" i="4"/>
  <c r="W31" i="4"/>
  <c r="U31" i="4"/>
  <c r="T31" i="4"/>
  <c r="S31" i="4"/>
  <c r="Q31" i="4"/>
  <c r="P31" i="4"/>
  <c r="O31" i="4"/>
  <c r="M31" i="4"/>
  <c r="AV31" i="4"/>
  <c r="L31" i="4"/>
  <c r="K31" i="4"/>
  <c r="I31" i="4"/>
  <c r="G31" i="4"/>
  <c r="E31" i="4"/>
  <c r="AU30" i="4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AV29" i="4"/>
  <c r="X29" i="4"/>
  <c r="W29" i="4"/>
  <c r="U29" i="4"/>
  <c r="T29" i="4"/>
  <c r="S29" i="4"/>
  <c r="Q29" i="4"/>
  <c r="P29" i="4"/>
  <c r="O29" i="4"/>
  <c r="M29" i="4"/>
  <c r="L29" i="4"/>
  <c r="K29" i="4"/>
  <c r="I29" i="4"/>
  <c r="G29" i="4"/>
  <c r="E29" i="4"/>
  <c r="AU28" i="4"/>
  <c r="AV28" i="4"/>
  <c r="AT28" i="4"/>
  <c r="AS28" i="4"/>
  <c r="AQ28" i="4"/>
  <c r="AP28" i="4"/>
  <c r="AO28" i="4"/>
  <c r="AM28" i="4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V26" i="4"/>
  <c r="AL26" i="4"/>
  <c r="AK26" i="4"/>
  <c r="AI26" i="4"/>
  <c r="AH26" i="4"/>
  <c r="AG26" i="4"/>
  <c r="AE26" i="4"/>
  <c r="AD26" i="4"/>
  <c r="AC26" i="4"/>
  <c r="AB26" i="4"/>
  <c r="AW26" i="4"/>
  <c r="Y26" i="4"/>
  <c r="X26" i="4"/>
  <c r="W26" i="4"/>
  <c r="U26" i="4"/>
  <c r="T26" i="4"/>
  <c r="S26" i="4"/>
  <c r="Q26" i="4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T23" i="4"/>
  <c r="S23" i="4"/>
  <c r="Q23" i="4"/>
  <c r="P23" i="4"/>
  <c r="O23" i="4"/>
  <c r="M23" i="4"/>
  <c r="AV23" i="4"/>
  <c r="L23" i="4"/>
  <c r="K23" i="4"/>
  <c r="I23" i="4"/>
  <c r="G23" i="4"/>
  <c r="E23" i="4"/>
  <c r="AU22" i="4"/>
  <c r="AT22" i="4"/>
  <c r="AS22" i="4"/>
  <c r="AQ22" i="4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/>
  <c r="Y19" i="4"/>
  <c r="X19" i="4"/>
  <c r="W19" i="4"/>
  <c r="U19" i="4"/>
  <c r="T19" i="4"/>
  <c r="S19" i="4"/>
  <c r="Q19" i="4"/>
  <c r="AV19" i="4"/>
  <c r="P19" i="4"/>
  <c r="O19" i="4"/>
  <c r="M19" i="4"/>
  <c r="L19" i="4"/>
  <c r="K19" i="4"/>
  <c r="I19" i="4"/>
  <c r="G19" i="4"/>
  <c r="E19" i="4"/>
  <c r="AU18" i="4"/>
  <c r="AT18" i="4"/>
  <c r="AS18" i="4"/>
  <c r="AQ18" i="4"/>
  <c r="AP18" i="4"/>
  <c r="AO18" i="4"/>
  <c r="AM18" i="4"/>
  <c r="AV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L18" i="4"/>
  <c r="K18" i="4"/>
  <c r="I18" i="4"/>
  <c r="G18" i="4"/>
  <c r="E18" i="4"/>
  <c r="AU17" i="4"/>
  <c r="AT17" i="4"/>
  <c r="AS17" i="4"/>
  <c r="AQ17" i="4"/>
  <c r="AP17" i="4"/>
  <c r="AO17" i="4"/>
  <c r="AM17" i="4"/>
  <c r="AV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AV16" i="4"/>
  <c r="T16" i="4"/>
  <c r="S16" i="4"/>
  <c r="Q16" i="4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/>
  <c r="Y15" i="4"/>
  <c r="X15" i="4"/>
  <c r="W15" i="4"/>
  <c r="U15" i="4"/>
  <c r="T15" i="4"/>
  <c r="S15" i="4"/>
  <c r="Q15" i="4"/>
  <c r="P15" i="4"/>
  <c r="O15" i="4"/>
  <c r="M15" i="4"/>
  <c r="AV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AV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T12" i="4"/>
  <c r="S12" i="4"/>
  <c r="Q12" i="4"/>
  <c r="P12" i="4"/>
  <c r="O12" i="4"/>
  <c r="M12" i="4"/>
  <c r="AV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S10" i="4"/>
  <c r="AQ10" i="4"/>
  <c r="AP10" i="4"/>
  <c r="AM10" i="4"/>
  <c r="AI10" i="4"/>
  <c r="AH10" i="4"/>
  <c r="AB10" i="4"/>
  <c r="AE10" i="4"/>
  <c r="AV10" i="4"/>
  <c r="Y10" i="4"/>
  <c r="X10" i="4"/>
  <c r="U10" i="4"/>
  <c r="T10" i="4"/>
  <c r="Q10" i="4"/>
  <c r="P10" i="4"/>
  <c r="M10" i="4"/>
  <c r="L10" i="4"/>
  <c r="I10" i="4"/>
  <c r="G10" i="4"/>
  <c r="E10" i="4"/>
  <c r="AR4" i="4"/>
  <c r="AN4" i="4"/>
  <c r="AJ4" i="4"/>
  <c r="AF4" i="4"/>
  <c r="V4" i="4"/>
  <c r="R4" i="4"/>
  <c r="N4" i="4"/>
  <c r="J4" i="4"/>
  <c r="H4" i="4"/>
  <c r="D4" i="4"/>
  <c r="AR3" i="4"/>
  <c r="AR6" i="4"/>
  <c r="AN3" i="4"/>
  <c r="AN5" i="4"/>
  <c r="AJ3" i="4"/>
  <c r="AJ6" i="4"/>
  <c r="AF3" i="4"/>
  <c r="AF6" i="4"/>
  <c r="V3" i="4"/>
  <c r="V6" i="4"/>
  <c r="R3" i="4"/>
  <c r="R6" i="4"/>
  <c r="N3" i="4"/>
  <c r="N6" i="4"/>
  <c r="J3" i="4"/>
  <c r="J5" i="4"/>
  <c r="H3" i="4"/>
  <c r="H6" i="4"/>
  <c r="H5" i="4"/>
  <c r="D3" i="4"/>
  <c r="A8" i="12"/>
  <c r="J9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K20" i="9"/>
  <c r="I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V5" i="4"/>
  <c r="Y4" i="4"/>
  <c r="J6" i="4"/>
  <c r="Y6" i="4"/>
  <c r="K8" i="12"/>
  <c r="K9" i="12"/>
  <c r="B8" i="12"/>
  <c r="J8" i="12"/>
  <c r="AV105" i="4"/>
  <c r="AV113" i="4"/>
  <c r="AV129" i="4"/>
  <c r="AV158" i="4"/>
  <c r="AV166" i="4"/>
  <c r="AV190" i="4"/>
  <c r="AV214" i="4"/>
  <c r="AV222" i="4"/>
  <c r="AV230" i="4"/>
  <c r="AV246" i="4"/>
  <c r="AV262" i="4"/>
  <c r="AV278" i="4"/>
  <c r="AV286" i="4"/>
  <c r="AV142" i="4"/>
  <c r="AV147" i="4"/>
  <c r="AV151" i="4"/>
  <c r="AV163" i="4"/>
  <c r="AV167" i="4"/>
  <c r="AV187" i="4"/>
  <c r="AV195" i="4"/>
  <c r="AV203" i="4"/>
  <c r="AV211" i="4"/>
  <c r="AV227" i="4"/>
  <c r="AV231" i="4"/>
  <c r="AV243" i="4"/>
  <c r="AV247" i="4"/>
  <c r="AV263" i="4"/>
  <c r="AV266" i="4"/>
  <c r="AV267" i="4"/>
  <c r="AV275" i="4"/>
  <c r="AV287" i="4"/>
  <c r="AV291" i="4"/>
  <c r="AV294" i="4"/>
  <c r="AV295" i="4"/>
  <c r="AV299" i="4"/>
  <c r="AV303" i="4"/>
  <c r="AV306" i="4"/>
  <c r="AV307" i="4"/>
  <c r="AV51" i="4"/>
  <c r="AV55" i="4"/>
  <c r="AV64" i="4"/>
  <c r="AV72" i="4"/>
  <c r="AV76" i="4"/>
  <c r="AV80" i="4"/>
  <c r="AV84" i="4"/>
  <c r="AV92" i="4"/>
  <c r="AV114" i="4"/>
  <c r="AV120" i="4"/>
  <c r="AV125" i="4"/>
  <c r="AV141" i="4"/>
  <c r="AR5" i="4"/>
  <c r="AU4" i="4"/>
  <c r="D6" i="4"/>
  <c r="D5" i="4"/>
  <c r="AV101" i="4"/>
  <c r="AV110" i="4"/>
  <c r="AV138" i="4"/>
  <c r="AV152" i="4"/>
  <c r="AV115" i="4"/>
  <c r="AV124" i="4"/>
  <c r="AV135" i="4"/>
  <c r="AV180" i="4"/>
  <c r="AV181" i="4"/>
  <c r="AV184" i="4"/>
  <c r="AV210" i="4"/>
  <c r="AV217" i="4"/>
  <c r="AV228" i="4"/>
  <c r="AV232" i="4"/>
  <c r="AV234" i="4"/>
  <c r="AV252" i="4"/>
  <c r="AV253" i="4"/>
  <c r="AV261" i="4"/>
  <c r="AV269" i="4"/>
  <c r="AV280" i="4"/>
  <c r="AV281" i="4"/>
  <c r="AV117" i="4"/>
  <c r="AV126" i="4"/>
  <c r="AV130" i="4"/>
  <c r="AV153" i="4"/>
  <c r="AV103" i="4"/>
  <c r="AV162" i="4"/>
  <c r="AV164" i="4"/>
  <c r="AV168" i="4"/>
  <c r="AV169" i="4"/>
  <c r="AV178" i="4"/>
  <c r="AV185" i="4"/>
  <c r="AV196" i="4"/>
  <c r="AV200" i="4"/>
  <c r="AV202" i="4"/>
  <c r="AV220" i="4"/>
  <c r="AV221" i="4"/>
  <c r="AV229" i="4"/>
  <c r="AV240" i="4"/>
  <c r="AV241" i="4"/>
  <c r="AV284" i="4"/>
  <c r="AV288" i="4"/>
  <c r="AV292" i="4"/>
  <c r="AV296" i="4"/>
  <c r="AV300" i="4"/>
  <c r="AV304" i="4"/>
  <c r="G14" i="12"/>
  <c r="K14" i="12"/>
  <c r="F13" i="12"/>
  <c r="G13" i="12"/>
  <c r="K13" i="12"/>
  <c r="D13" i="12"/>
  <c r="B13" i="12"/>
  <c r="A18" i="12"/>
  <c r="AV38" i="4"/>
  <c r="AV63" i="4"/>
  <c r="AV65" i="4"/>
  <c r="AV81" i="4"/>
  <c r="AV87" i="4"/>
  <c r="AV108" i="4"/>
  <c r="AV136" i="4"/>
  <c r="AV173" i="4"/>
  <c r="AV191" i="4"/>
  <c r="AV242" i="4"/>
  <c r="I13" i="12"/>
  <c r="H13" i="12"/>
  <c r="N5" i="4"/>
  <c r="O10" i="4"/>
  <c r="D8" i="12"/>
  <c r="G8" i="12"/>
  <c r="H9" i="12"/>
  <c r="G9" i="12"/>
  <c r="F8" i="12"/>
  <c r="E9" i="12"/>
  <c r="D9" i="12"/>
  <c r="R5" i="4"/>
  <c r="U4" i="4"/>
  <c r="AV40" i="4"/>
  <c r="AV78" i="4"/>
  <c r="AV149" i="4"/>
  <c r="AV188" i="4"/>
  <c r="AV251" i="4"/>
  <c r="J14" i="12"/>
  <c r="D14" i="12"/>
  <c r="F14" i="12"/>
  <c r="AV44" i="4"/>
  <c r="AV59" i="4"/>
  <c r="AV119" i="4"/>
  <c r="J13" i="12"/>
  <c r="H14" i="12"/>
  <c r="AN6" i="4"/>
  <c r="AV20" i="4"/>
  <c r="AV22" i="4"/>
  <c r="AV57" i="4"/>
  <c r="AV66" i="4"/>
  <c r="AV95" i="4"/>
  <c r="AV97" i="4"/>
  <c r="AV99" i="4"/>
  <c r="AV194" i="4"/>
  <c r="AV248" i="4"/>
  <c r="I14" i="12"/>
  <c r="K15" i="9"/>
  <c r="AV24" i="4"/>
  <c r="AV27" i="4"/>
  <c r="AV201" i="4"/>
  <c r="AV258" i="4"/>
  <c r="E13" i="12"/>
  <c r="E14" i="12"/>
  <c r="I8" i="12"/>
  <c r="AB3" i="4"/>
  <c r="AB4" i="4"/>
  <c r="AV52" i="4"/>
  <c r="AV77" i="4"/>
  <c r="AV91" i="4"/>
  <c r="AV127" i="4"/>
  <c r="AV179" i="4"/>
  <c r="AV250" i="4"/>
  <c r="AV268" i="4"/>
  <c r="AV21" i="4"/>
  <c r="AV30" i="4"/>
  <c r="AV41" i="4"/>
  <c r="AV49" i="4"/>
  <c r="AV111" i="4"/>
  <c r="AV112" i="4"/>
  <c r="AV143" i="4"/>
  <c r="AV160" i="4"/>
  <c r="AV216" i="4"/>
  <c r="AV218" i="4"/>
  <c r="AV289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AU4" i="16"/>
  <c r="Q6" i="16"/>
  <c r="E15" i="21"/>
  <c r="Q4" i="16"/>
  <c r="I24" i="20"/>
  <c r="AU4" i="17"/>
  <c r="K15" i="20"/>
  <c r="AS10" i="17"/>
  <c r="AO10" i="17"/>
  <c r="J15" i="20"/>
  <c r="AI6" i="17"/>
  <c r="AG10" i="17"/>
  <c r="AI4" i="17"/>
  <c r="W10" i="17"/>
  <c r="G15" i="20"/>
  <c r="E15" i="20"/>
  <c r="O10" i="17"/>
  <c r="AU6" i="16"/>
  <c r="K15" i="21"/>
  <c r="AS11" i="16"/>
  <c r="AL11" i="16"/>
  <c r="AI6" i="16"/>
  <c r="AI4" i="16"/>
  <c r="K11" i="16"/>
  <c r="M4" i="16"/>
  <c r="AK10" i="16"/>
  <c r="AL10" i="16"/>
  <c r="I15" i="21"/>
  <c r="G15" i="21"/>
  <c r="W10" i="16"/>
  <c r="S10" i="16"/>
  <c r="F15" i="21"/>
  <c r="K10" i="16"/>
  <c r="D15" i="21"/>
  <c r="AK10" i="15"/>
  <c r="AL10" i="15"/>
  <c r="I15" i="19"/>
  <c r="AG10" i="15"/>
  <c r="AI6" i="15"/>
  <c r="Y4" i="15"/>
  <c r="G15" i="19"/>
  <c r="Q4" i="15"/>
  <c r="K10" i="13"/>
  <c r="D15" i="14"/>
  <c r="AU6" i="4"/>
  <c r="AJ5" i="4"/>
  <c r="AM6" i="4"/>
  <c r="AF5" i="4"/>
  <c r="Q6" i="4"/>
  <c r="E15" i="9"/>
  <c r="Q4" i="4"/>
  <c r="K10" i="4"/>
  <c r="M4" i="4"/>
  <c r="U4" i="18"/>
  <c r="AU6" i="15"/>
  <c r="AS10" i="15"/>
  <c r="AU4" i="15"/>
  <c r="AI4" i="15"/>
  <c r="M6" i="15"/>
  <c r="D15" i="19"/>
  <c r="M4" i="15"/>
  <c r="K10" i="15"/>
  <c r="AS10" i="13"/>
  <c r="AJ5" i="13"/>
  <c r="Q6" i="13"/>
  <c r="O10" i="13"/>
  <c r="N6" i="13"/>
  <c r="J15" i="22"/>
  <c r="AO10" i="18"/>
  <c r="AG10" i="18"/>
  <c r="W10" i="18"/>
  <c r="G15" i="22"/>
  <c r="O10" i="18"/>
  <c r="M4" i="18"/>
  <c r="D15" i="22"/>
  <c r="M6" i="18"/>
  <c r="K10" i="18"/>
  <c r="AQ4" i="4"/>
  <c r="J15" i="9"/>
  <c r="AO10" i="4"/>
  <c r="AQ6" i="4"/>
  <c r="AK10" i="4"/>
  <c r="AL10" i="4"/>
  <c r="I15" i="9"/>
  <c r="AM4" i="4"/>
  <c r="I9" i="12"/>
  <c r="AI4" i="4"/>
  <c r="AG10" i="4"/>
  <c r="AI6" i="4"/>
  <c r="G15" i="9"/>
  <c r="W10" i="4"/>
  <c r="F9" i="12"/>
  <c r="F21" i="9"/>
  <c r="F15" i="9"/>
  <c r="U6" i="4"/>
  <c r="S10" i="4"/>
  <c r="M6" i="4"/>
  <c r="D15" i="9"/>
  <c r="Y4" i="18"/>
  <c r="Y6" i="18"/>
  <c r="AI6" i="18"/>
  <c r="AI4" i="18"/>
  <c r="AQ4" i="18"/>
  <c r="AQ6" i="18"/>
  <c r="Y4" i="17"/>
  <c r="Y6" i="17"/>
  <c r="Q6" i="17"/>
  <c r="Q4" i="17"/>
  <c r="AQ4" i="17"/>
  <c r="AM6" i="16"/>
  <c r="AM4" i="16"/>
  <c r="U6" i="16"/>
  <c r="U4" i="16"/>
  <c r="Y4" i="16"/>
  <c r="Y6" i="16"/>
  <c r="AM6" i="15"/>
  <c r="AM4" i="15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M4" i="13"/>
  <c r="M6" i="13"/>
  <c r="AU4" i="13"/>
  <c r="AU6" i="13"/>
  <c r="U6" i="13"/>
  <c r="U4" i="13"/>
  <c r="H6" i="13"/>
  <c r="Q4" i="13"/>
  <c r="AF5" i="13"/>
  <c r="D5" i="13"/>
  <c r="J6" i="13"/>
  <c r="AR6" i="13"/>
  <c r="AN5" i="13"/>
  <c r="AB4" i="13"/>
  <c r="V5" i="13"/>
  <c r="G11" i="9"/>
  <c r="E7" i="9"/>
  <c r="E11" i="9"/>
  <c r="I7" i="9"/>
  <c r="I11" i="9"/>
  <c r="J7" i="9"/>
  <c r="K7" i="9"/>
  <c r="H11" i="9"/>
  <c r="G7" i="9"/>
  <c r="F7" i="9"/>
  <c r="D7" i="9"/>
  <c r="H7" i="9"/>
  <c r="F11" i="9"/>
  <c r="J11" i="9"/>
  <c r="K11" i="9"/>
  <c r="AW10" i="13"/>
  <c r="AW6" i="13"/>
  <c r="J15" i="14"/>
  <c r="AO10" i="13"/>
  <c r="I15" i="14"/>
  <c r="AM4" i="13"/>
  <c r="AM6" i="13"/>
  <c r="AK10" i="13"/>
  <c r="AL10" i="13"/>
  <c r="AG10" i="13"/>
  <c r="G15" i="14"/>
  <c r="W10" i="13"/>
  <c r="I24" i="9"/>
  <c r="AW10" i="4"/>
  <c r="AQ4" i="13"/>
  <c r="AQ6" i="13"/>
  <c r="Y4" i="13"/>
  <c r="Y6" i="13"/>
  <c r="AI6" i="13"/>
  <c r="AI4" i="13"/>
  <c r="I28" i="14"/>
  <c r="AW4" i="13"/>
  <c r="I28" i="9"/>
  <c r="AW3" i="4"/>
  <c r="AW5" i="4"/>
  <c r="AW6" i="4"/>
  <c r="AW2" i="4"/>
  <c r="AW4" i="4"/>
  <c r="AB5" i="4"/>
  <c r="H15" i="9"/>
  <c r="AE4" i="4"/>
  <c r="AE6" i="4"/>
  <c r="AB6" i="4"/>
  <c r="AC10" i="4"/>
  <c r="AD10" i="4"/>
  <c r="AW2" i="13"/>
  <c r="AW5" i="13"/>
  <c r="AW3" i="13"/>
  <c r="AB5" i="13"/>
  <c r="AC10" i="13"/>
  <c r="H15" i="14"/>
  <c r="AW10" i="15"/>
  <c r="AD10" i="15"/>
  <c r="AE10" i="15"/>
  <c r="AV10" i="15"/>
  <c r="AB3" i="15"/>
  <c r="AW10" i="16"/>
  <c r="AW5" i="16"/>
  <c r="AW6" i="16"/>
  <c r="AB3" i="16"/>
  <c r="AW4" i="16"/>
  <c r="AB4" i="16"/>
  <c r="AW3" i="16"/>
  <c r="AW2" i="16"/>
  <c r="AD10" i="16"/>
  <c r="H20" i="20"/>
  <c r="H21" i="20"/>
  <c r="AB3" i="17"/>
  <c r="AW10" i="17"/>
  <c r="I28" i="20"/>
  <c r="AD10" i="17"/>
  <c r="H20" i="22"/>
  <c r="AD10" i="18"/>
  <c r="AE10" i="18"/>
  <c r="AE4" i="13"/>
  <c r="AE6" i="13"/>
  <c r="AB5" i="15"/>
  <c r="AB6" i="15"/>
  <c r="AW5" i="15"/>
  <c r="AW6" i="15"/>
  <c r="AW4" i="15"/>
  <c r="AW3" i="15"/>
  <c r="AW2" i="15"/>
  <c r="AB6" i="16"/>
  <c r="AB5" i="16"/>
  <c r="AW3" i="17"/>
  <c r="AW6" i="17"/>
  <c r="AW2" i="17"/>
  <c r="AW4" i="17"/>
  <c r="AW5" i="17"/>
  <c r="AB6" i="17"/>
  <c r="AB5" i="17"/>
  <c r="I24" i="22"/>
  <c r="H21" i="22"/>
  <c r="H15" i="19"/>
  <c r="AE6" i="15"/>
  <c r="AE4" i="15"/>
  <c r="AC10" i="15"/>
  <c r="H15" i="21"/>
  <c r="AE4" i="16"/>
  <c r="AE6" i="16"/>
  <c r="AC10" i="16"/>
  <c r="AE4" i="17"/>
  <c r="H15" i="20"/>
  <c r="AE6" i="17"/>
  <c r="AC10" i="17"/>
  <c r="AW11" i="18"/>
  <c r="AD11" i="18"/>
  <c r="AC11" i="18"/>
  <c r="AE6" i="18"/>
  <c r="AC10" i="18"/>
  <c r="AB6" i="18"/>
  <c r="AW3" i="18"/>
  <c r="Q6" i="18"/>
  <c r="Q4" i="18"/>
  <c r="E15" i="22"/>
  <c r="AE4" i="18"/>
  <c r="H15" i="22"/>
  <c r="AW17" i="18"/>
  <c r="AW4" i="18"/>
  <c r="AV129" i="18"/>
  <c r="AV152" i="18"/>
  <c r="AV154" i="18"/>
  <c r="AV156" i="18"/>
  <c r="AV178" i="18"/>
  <c r="AV198" i="18"/>
  <c r="AV205" i="18"/>
  <c r="AV249" i="18"/>
  <c r="AB4" i="18"/>
  <c r="AV158" i="18"/>
  <c r="AV165" i="18"/>
  <c r="AV189" i="18"/>
  <c r="AV225" i="18"/>
  <c r="AV257" i="18"/>
  <c r="AV262" i="18"/>
  <c r="AV269" i="18"/>
  <c r="AV206" i="18"/>
  <c r="AV213" i="18"/>
  <c r="AV214" i="18"/>
  <c r="AV234" i="18"/>
  <c r="AV239" i="18"/>
  <c r="AV243" i="18"/>
  <c r="AV246" i="18"/>
  <c r="AV146" i="18"/>
  <c r="AV148" i="18"/>
  <c r="AV167" i="18"/>
  <c r="AV171" i="18"/>
  <c r="AV173" i="18"/>
  <c r="AV174" i="18"/>
  <c r="AV191" i="18"/>
  <c r="AV195" i="18"/>
  <c r="AV271" i="18"/>
  <c r="AV137" i="18"/>
  <c r="AV166" i="18"/>
  <c r="AV190" i="18"/>
  <c r="AV219" i="18"/>
  <c r="AV221" i="18"/>
  <c r="AV253" i="18"/>
  <c r="AV254" i="18"/>
  <c r="AV270" i="18"/>
  <c r="N6" i="18"/>
  <c r="AV150" i="18"/>
  <c r="AV155" i="18"/>
  <c r="AV170" i="18"/>
  <c r="AV175" i="18"/>
  <c r="AV179" i="18"/>
  <c r="AV194" i="18"/>
  <c r="AV241" i="18"/>
  <c r="AV147" i="18"/>
  <c r="AV157" i="18"/>
  <c r="AV169" i="18"/>
  <c r="AV199" i="18"/>
  <c r="AV203" i="18"/>
  <c r="AV218" i="18"/>
  <c r="AV223" i="18"/>
  <c r="AV227" i="18"/>
  <c r="AV229" i="18"/>
  <c r="AV230" i="18"/>
  <c r="AV250" i="18"/>
  <c r="AV255" i="18"/>
  <c r="AV259" i="18"/>
  <c r="AV261" i="18"/>
  <c r="AW2" i="18"/>
  <c r="AW6" i="18"/>
  <c r="AW5" i="18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<sst xmlns="http://schemas.openxmlformats.org/spreadsheetml/2006/main" count="2780" uniqueCount="139">
  <si>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</si>
  <si>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</si>
  <si>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</si>
  <si>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</si>
  <si>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</si>
  <si>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</si>
  <si>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</si>
  <si>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</si>
  <si>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</si>
  <si>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</si>
  <si>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</si>
  <si>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</si>
  <si>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</si>
  <si>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</si>
  <si>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</si>
  <si>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</si>
  <si>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</si>
  <si>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</si>
  <si>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</si>
  <si>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</si>
  <si>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</si>
  <si>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</si>
  <si>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</si>
  <si>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</si>
  <si>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</si>
  <si>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</si>
  <si>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</si>
  <si>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</si>
  <si>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</si>
  <si>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</si>
  <si>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</si>
  <si>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</si>
  <si>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</si>
  <si>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</si>
  <si>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</si>
  <si>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</si>
  <si>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</si>
  <si>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</si>
  <si>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</si>
  <si>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</si>
  <si>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</si>
  <si>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</si>
  <si>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</si>
  <si>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</si>
  <si>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</si>
  <si>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</si>
  <si>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</si>
  <si>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</si>
  <si>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</si>
  <si>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</si>
  <si>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</si>
  <si>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</si>
  <si>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</si>
  <si>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</si>
  <si>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</si>
  <si>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</si>
  <si>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</si>
  <si>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</si>
  <si>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</si>
  <si>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</si>
  <si>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</si>
  <si>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</si>
  <si>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</si>
  <si>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</si>
  <si>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</si>
  <si>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</si>
  <si>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</si>
  <si>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</si>
  <si>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</si>
  <si>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</si>
  <si>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</si>
  <si>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</si>
  <si>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</si>
  <si>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</si>
  <si>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</si>
  <si>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</si>
  <si>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</si>
  <si>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</si>
  <si>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</si>
  <si>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</si>
  <si>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</si>
  <si>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</si>
  <si>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</si>
  <si>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</si>
  <si>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</si>
  <si>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</si>
  <si>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</si>
  <si>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</si>
  <si>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</si>
  <si>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</si>
  <si>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</si>
  <si>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</si>
  <si>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</si>
  <si>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</si>
  <si>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</si>
  <si>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</si>
  <si>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</si>
  <si>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</si>
  <si>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</si>
  <si>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</si>
  <si>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</si>
  <si>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</si>
  <si>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</si>
  <si>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</si>
  <si>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</si>
  <si>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</si>
  <si>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</si>
  <si>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</si>
  <si>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</si>
  <si>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</si>
  <si>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</si>
  <si>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</si>
  <si>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</si>
  <si>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</si>
  <si>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</si>
  <si>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</si>
  <si>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</si>
  <si>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</si>
  <si>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</si>
  <si>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</si>
  <si>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</si>
  <si>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</si>
  <si>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</si>
  <si>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</si>
  <si>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</si>
  <si>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</si>
  <si>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</si>
  <si>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</si>
  <si>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</si>
  <si>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</si>
  <si>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NO.５　持久走（秒）</t>
    <rPh sb="5" eb="8">
      <t>ジキュウソウ</t>
    </rPh>
    <rPh sb="9" eb="10">
      <t>ビョウ</t>
    </rPh>
    <phoneticPr fontId="3"/>
  </si>
  <si>
    <t>令和４年度　宮城県児童生徒体力・運動能力調査結果</t>
    <rPh sb="0" eb="2">
      <t>レイワ</t>
    </rPh>
    <rPh sb="3" eb="4">
      <t>ネン</t>
    </rPh>
    <rPh sb="4" eb="5">
      <t>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</si>
  <si>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４年度</t>
  </si>
  <si>
    <t>４年度</t>
    <phoneticPr fontId="3"/>
  </si>
  <si>
    <t>令和４年度宮城県児童生徒体力・運動能力調査結果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</si>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</sst>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87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48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2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0" xfId="0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1" xfId="0" applyFont="1" applyBorder="1">
      <alignment vertical="center"/>
    </xf>
    <xf numFmtId="0" fontId="24" fillId="0" borderId="31" xfId="0" applyFont="1" applyFill="1" applyBorder="1">
      <alignment vertical="center"/>
    </xf>
    <xf numFmtId="0" fontId="24" fillId="0" borderId="32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3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2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4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5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35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7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9" xfId="0" applyFill="1" applyBorder="1" applyAlignment="1" applyProtection="1">
      <alignment horizontal="center"/>
    </xf>
    <xf numFmtId="0" fontId="0" fillId="8" borderId="38" xfId="0" applyFill="1" applyBorder="1" applyAlignment="1" applyProtection="1">
      <alignment horizontal="center"/>
    </xf>
    <xf numFmtId="0" fontId="4" fillId="9" borderId="28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28" xfId="0" applyFont="1" applyFill="1" applyBorder="1" applyAlignment="1" applyProtection="1">
      <alignment horizontal="center" vertical="center"/>
    </xf>
    <xf numFmtId="0" fontId="4" fillId="11" borderId="39" xfId="0" applyFon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12" borderId="28" xfId="0" applyFont="1" applyFill="1" applyBorder="1" applyAlignment="1" applyProtection="1">
      <alignment horizontal="center" vertical="center"/>
    </xf>
    <xf numFmtId="0" fontId="4" fillId="12" borderId="39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1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0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2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0" xfId="0" applyNumberFormat="1" applyFont="1" applyFill="1" applyBorder="1" applyAlignment="1">
      <alignment vertical="center"/>
    </xf>
    <xf numFmtId="178" fontId="37" fillId="19" borderId="36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3" xfId="0" applyFill="1" applyBorder="1" applyAlignment="1" applyProtection="1">
      <alignment horizontal="center"/>
    </xf>
    <xf numFmtId="0" fontId="0" fillId="14" borderId="44" xfId="0" applyFill="1" applyBorder="1" applyAlignment="1" applyProtection="1">
      <alignment horizontal="left"/>
    </xf>
    <xf numFmtId="0" fontId="0" fillId="14" borderId="44" xfId="0" applyFill="1" applyBorder="1" applyAlignment="1" applyProtection="1">
      <alignment horizontal="left"/>
      <protection locked="0"/>
    </xf>
    <xf numFmtId="0" fontId="0" fillId="14" borderId="44" xfId="0" applyFill="1" applyBorder="1" applyProtection="1">
      <alignment vertical="center"/>
    </xf>
    <xf numFmtId="177" fontId="0" fillId="14" borderId="44" xfId="0" applyNumberFormat="1" applyFill="1" applyBorder="1" applyProtection="1">
      <alignment vertical="center"/>
    </xf>
    <xf numFmtId="0" fontId="4" fillId="2" borderId="45" xfId="0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48" xfId="0" applyNumberFormat="1" applyFont="1" applyBorder="1" applyAlignment="1">
      <alignment horizontal="right" vertical="center"/>
    </xf>
    <xf numFmtId="2" fontId="13" fillId="0" borderId="48" xfId="0" applyNumberFormat="1" applyFont="1" applyBorder="1" applyAlignment="1">
      <alignment horizontal="right" vertical="center"/>
    </xf>
    <xf numFmtId="2" fontId="13" fillId="0" borderId="49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0" xfId="0" applyNumberFormat="1" applyFont="1" applyBorder="1" applyAlignment="1">
      <alignment horizontal="right" vertical="center"/>
    </xf>
    <xf numFmtId="1" fontId="13" fillId="0" borderId="46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1" fontId="13" fillId="0" borderId="51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1" fontId="13" fillId="0" borderId="56" xfId="0" applyNumberFormat="1" applyFont="1" applyBorder="1" applyAlignment="1">
      <alignment horizontal="right" vertical="center"/>
    </xf>
    <xf numFmtId="2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8" xfId="0" applyNumberFormat="1" applyFont="1" applyBorder="1" applyAlignment="1">
      <alignment horizontal="right" vertical="center"/>
    </xf>
    <xf numFmtId="1" fontId="13" fillId="0" borderId="59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2" xfId="0" applyNumberFormat="1" applyFont="1" applyBorder="1" applyAlignment="1">
      <alignment horizontal="right" vertical="center"/>
    </xf>
    <xf numFmtId="2" fontId="13" fillId="0" borderId="63" xfId="0" applyNumberFormat="1" applyFont="1" applyBorder="1" applyAlignment="1">
      <alignment horizontal="right" vertical="center"/>
    </xf>
    <xf numFmtId="2" fontId="13" fillId="0" borderId="36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64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48" xfId="0" applyNumberFormat="1" applyBorder="1" applyAlignment="1"/>
    <xf numFmtId="183" fontId="0" fillId="0" borderId="40" xfId="0" applyNumberFormat="1" applyBorder="1" applyAlignment="1"/>
    <xf numFmtId="0" fontId="0" fillId="0" borderId="48" xfId="0" applyBorder="1" applyAlignment="1"/>
    <xf numFmtId="183" fontId="0" fillId="0" borderId="49" xfId="0" applyNumberFormat="1" applyBorder="1" applyAlignment="1"/>
    <xf numFmtId="0" fontId="0" fillId="0" borderId="24" xfId="0" applyBorder="1" applyAlignment="1">
      <alignment vertical="center"/>
    </xf>
    <xf numFmtId="183" fontId="0" fillId="0" borderId="40" xfId="0" applyNumberFormat="1" applyBorder="1" applyAlignment="1">
      <alignment vertical="center"/>
    </xf>
    <xf numFmtId="0" fontId="0" fillId="0" borderId="53" xfId="0" applyBorder="1" applyAlignment="1"/>
    <xf numFmtId="183" fontId="0" fillId="0" borderId="51" xfId="0" applyNumberFormat="1" applyBorder="1" applyAlignment="1"/>
    <xf numFmtId="183" fontId="0" fillId="0" borderId="54" xfId="0" applyNumberFormat="1" applyBorder="1" applyAlignment="1"/>
    <xf numFmtId="0" fontId="0" fillId="0" borderId="51" xfId="0" applyBorder="1" applyAlignment="1"/>
    <xf numFmtId="183" fontId="0" fillId="0" borderId="52" xfId="0" applyNumberFormat="1" applyBorder="1" applyAlignment="1"/>
    <xf numFmtId="0" fontId="0" fillId="0" borderId="53" xfId="0" applyBorder="1" applyAlignment="1">
      <alignment vertical="center"/>
    </xf>
    <xf numFmtId="183" fontId="0" fillId="0" borderId="54" xfId="0" applyNumberFormat="1" applyBorder="1" applyAlignment="1">
      <alignment vertical="center"/>
    </xf>
    <xf numFmtId="0" fontId="0" fillId="0" borderId="2" xfId="0" applyBorder="1" applyAlignment="1"/>
    <xf numFmtId="183" fontId="0" fillId="0" borderId="59" xfId="0" applyNumberFormat="1" applyBorder="1" applyAlignment="1"/>
    <xf numFmtId="183" fontId="0" fillId="0" borderId="60" xfId="0" applyNumberFormat="1" applyBorder="1" applyAlignment="1"/>
    <xf numFmtId="0" fontId="0" fillId="0" borderId="59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183" fontId="0" fillId="0" borderId="60" xfId="0" applyNumberFormat="1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3" fontId="0" fillId="0" borderId="27" xfId="0" applyNumberFormat="1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59" xfId="0" applyNumberFormat="1" applyBorder="1" applyAlignment="1">
      <alignment vertical="center"/>
    </xf>
    <xf numFmtId="2" fontId="0" fillId="0" borderId="60" xfId="0" applyNumberFormat="1" applyBorder="1" applyAlignment="1">
      <alignment vertical="center"/>
    </xf>
    <xf numFmtId="2" fontId="0" fillId="0" borderId="59" xfId="0" applyNumberFormat="1" applyBorder="1" applyAlignment="1"/>
    <xf numFmtId="2" fontId="0" fillId="0" borderId="60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48" xfId="0" applyNumberFormat="1" applyBorder="1" applyAlignment="1">
      <alignment vertical="center"/>
    </xf>
    <xf numFmtId="2" fontId="0" fillId="0" borderId="51" xfId="0" applyNumberFormat="1" applyBorder="1" applyAlignment="1">
      <alignment vertical="center"/>
    </xf>
    <xf numFmtId="181" fontId="21" fillId="3" borderId="20" xfId="0" applyNumberFormat="1" applyFont="1" applyFill="1" applyBorder="1" applyAlignment="1">
      <alignment horizontal="center" vertical="center"/>
    </xf>
    <xf numFmtId="181" fontId="21" fillId="8" borderId="20" xfId="0" applyNumberFormat="1" applyFont="1" applyFill="1" applyBorder="1" applyAlignment="1">
      <alignment horizontal="center" vertical="center"/>
    </xf>
    <xf numFmtId="181" fontId="21" fillId="6" borderId="20" xfId="0" applyNumberFormat="1" applyFont="1" applyFill="1" applyBorder="1" applyAlignment="1">
      <alignment horizontal="center" vertical="center"/>
    </xf>
    <xf numFmtId="181" fontId="21" fillId="4" borderId="10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0" fontId="0" fillId="5" borderId="0" xfId="0" applyFill="1" applyBorder="1" applyAlignment="1" applyProtection="1">
      <alignment horizontal="center"/>
    </xf>
    <xf numFmtId="0" fontId="10" fillId="16" borderId="69" xfId="0" applyFont="1" applyFill="1" applyBorder="1" applyAlignment="1" applyProtection="1">
      <alignment horizontal="left" vertical="center" wrapText="1"/>
    </xf>
    <xf numFmtId="0" fontId="10" fillId="16" borderId="71" xfId="0" applyFont="1" applyFill="1" applyBorder="1" applyAlignment="1" applyProtection="1">
      <alignment horizontal="left" vertical="center" wrapText="1"/>
    </xf>
    <xf numFmtId="0" fontId="10" fillId="16" borderId="83" xfId="0" applyFont="1" applyFill="1" applyBorder="1" applyAlignment="1" applyProtection="1">
      <alignment horizontal="left" vertical="center" wrapText="1"/>
    </xf>
    <xf numFmtId="0" fontId="10" fillId="16" borderId="84" xfId="0" applyFont="1" applyFill="1" applyBorder="1" applyAlignment="1" applyProtection="1">
      <alignment horizontal="left" vertical="center" wrapText="1"/>
    </xf>
    <xf numFmtId="0" fontId="10" fillId="16" borderId="62" xfId="0" applyFont="1" applyFill="1" applyBorder="1" applyAlignment="1" applyProtection="1">
      <alignment horizontal="left" vertical="center" wrapText="1"/>
    </xf>
    <xf numFmtId="0" fontId="10" fillId="16" borderId="36" xfId="0" applyFont="1" applyFill="1" applyBorder="1" applyAlignment="1" applyProtection="1">
      <alignment horizontal="left" vertical="center" wrapText="1"/>
    </xf>
    <xf numFmtId="0" fontId="0" fillId="11" borderId="32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4" xfId="0" applyFill="1" applyBorder="1" applyAlignment="1" applyProtection="1">
      <alignment horizontal="center" vertical="center"/>
    </xf>
    <xf numFmtId="0" fontId="7" fillId="10" borderId="37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</xf>
    <xf numFmtId="0" fontId="7" fillId="10" borderId="30" xfId="0" applyFont="1" applyFill="1" applyBorder="1" applyAlignment="1" applyProtection="1">
      <alignment horizontal="center" vertical="center"/>
    </xf>
    <xf numFmtId="177" fontId="7" fillId="10" borderId="66" xfId="0" applyNumberFormat="1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7" fillId="10" borderId="81" xfId="0" applyFont="1" applyFill="1" applyBorder="1" applyAlignment="1" applyProtection="1">
      <alignment horizontal="center" vertical="center"/>
    </xf>
    <xf numFmtId="0" fontId="7" fillId="10" borderId="82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  <protection locked="0"/>
    </xf>
    <xf numFmtId="0" fontId="7" fillId="10" borderId="30" xfId="0" applyFon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0" fillId="2" borderId="75" xfId="0" applyFill="1" applyBorder="1" applyAlignment="1" applyProtection="1">
      <alignment horizontal="center" vertical="center" shrinkToFit="1"/>
      <protection locked="0"/>
    </xf>
    <xf numFmtId="0" fontId="31" fillId="15" borderId="76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0" xfId="0" applyFont="1" applyFill="1" applyBorder="1" applyAlignment="1" applyProtection="1">
      <alignment horizontal="center" vertical="center" textRotation="255" wrapText="1"/>
      <protection locked="0"/>
    </xf>
    <xf numFmtId="0" fontId="0" fillId="9" borderId="32" xfId="0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center" vertical="center"/>
    </xf>
    <xf numFmtId="0" fontId="0" fillId="9" borderId="77" xfId="0" applyFill="1" applyBorder="1" applyAlignment="1" applyProtection="1">
      <alignment horizontal="center" vertical="center"/>
    </xf>
    <xf numFmtId="0" fontId="0" fillId="9" borderId="78" xfId="0" applyFill="1" applyBorder="1" applyAlignment="1" applyProtection="1">
      <alignment horizontal="center" vertical="center"/>
    </xf>
    <xf numFmtId="0" fontId="35" fillId="2" borderId="79" xfId="0" applyFont="1" applyFill="1" applyBorder="1" applyAlignment="1" applyProtection="1">
      <alignment horizontal="center" vertical="center"/>
    </xf>
    <xf numFmtId="0" fontId="35" fillId="2" borderId="80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</xf>
    <xf numFmtId="0" fontId="7" fillId="10" borderId="68" xfId="0" applyFont="1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14" borderId="44" xfId="0" applyFill="1" applyBorder="1" applyAlignment="1" applyProtection="1">
      <alignment horizontal="center"/>
    </xf>
    <xf numFmtId="0" fontId="0" fillId="14" borderId="7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7" borderId="0" xfId="0" applyFont="1" applyFill="1" applyAlignment="1">
      <alignment horizontal="center" vertical="top"/>
    </xf>
    <xf numFmtId="0" fontId="20" fillId="4" borderId="85" xfId="0" applyFont="1" applyFill="1" applyBorder="1" applyAlignment="1">
      <alignment horizontal="center" vertical="center"/>
    </xf>
    <xf numFmtId="0" fontId="20" fillId="4" borderId="8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A-475B-9DCB-31C33DB2B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4296"/>
        <c:axId val="1"/>
      </c:radarChart>
      <c:catAx>
        <c:axId val="618884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8429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'グラフ（中２男子）'!$D$21:$K$21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3-43A6-A2DB-F059FBB45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9584"/>
        <c:axId val="1"/>
      </c:radarChart>
      <c:catAx>
        <c:axId val="61796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6958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'グラフ（中３男子）'!$D$21:$K$21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F49-8C42-0D24FDEBC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18904"/>
        <c:axId val="1"/>
      </c:radarChart>
      <c:catAx>
        <c:axId val="57251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51890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8-4349-8410-81480010A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1344"/>
        <c:axId val="1"/>
      </c:radarChart>
      <c:catAx>
        <c:axId val="61888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888134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E-4F9F-943F-43B6335D2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6960"/>
        <c:axId val="1"/>
      </c:radarChart>
      <c:catAx>
        <c:axId val="61796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66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'グラフ（中３女子)'!$D$19:$K$19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'グラフ（中３女子)'!$D$21:$K$21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C-4015-877C-BFBFE5DE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13000"/>
        <c:axId val="1"/>
      </c:radarChart>
      <c:catAx>
        <c:axId val="572513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5130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835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837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83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841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4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49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50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91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913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914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36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37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38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9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93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94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6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61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62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8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85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86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topLeftCell="A34" workbookViewId="0">
      <selection activeCell="C35" sqref="C35"/>
    </sheetView>
  </sheetViews>
  <sheetFormatPr defaultRowHeight="13.5"/>
  <cols>
    <col min="1" max="1" width="3.625" style="104" customWidth="1"/>
    <col min="2" max="15" width="9" style="104"/>
    <col min="16" max="51" width="9" style="185"/>
    <col min="52" max="16384" width="9" style="104"/>
  </cols>
  <sheetData>
    <row r="1" spans="1:15" ht="14.25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" customHeight="1" thickBot="1">
      <c r="A2" s="103"/>
      <c r="B2" s="105" t="s">
        <v>63</v>
      </c>
      <c r="C2" s="106"/>
      <c r="D2" s="107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1.75" customHeight="1">
      <c r="A4" s="103"/>
      <c r="B4" s="108" t="s">
        <v>124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3.5" customHeight="1">
      <c r="A5" s="103"/>
      <c r="B5" s="108" t="s">
        <v>125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3.5" customHeight="1">
      <c r="A6" s="103"/>
      <c r="B6" s="108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21.75" customHeight="1">
      <c r="A7" s="103"/>
      <c r="B7" s="108" t="s">
        <v>126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3.5" customHeight="1">
      <c r="A8" s="103"/>
      <c r="B8" s="108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21.75" customHeight="1">
      <c r="A9" s="103"/>
      <c r="B9" s="108" t="s">
        <v>127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ht="21.75" customHeight="1">
      <c r="A10" s="103"/>
      <c r="B10" s="108"/>
      <c r="C10" s="112" t="s">
        <v>96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ht="21.75" customHeight="1">
      <c r="A11" s="103"/>
      <c r="B11" s="108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14.25" customHeight="1">
      <c r="A12" s="103"/>
      <c r="B12" s="10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ht="14.25" customHeight="1">
      <c r="A13" s="103"/>
      <c r="B13" s="108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ht="14.25" customHeight="1">
      <c r="A14" s="103"/>
      <c r="B14" s="10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ht="21.75" customHeight="1">
      <c r="A15" s="103"/>
      <c r="B15" s="10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21.75" customHeight="1">
      <c r="A16" s="103"/>
      <c r="B16" s="108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21.75" customHeight="1">
      <c r="A17" s="103"/>
      <c r="B17" s="10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ht="21.75" customHeight="1">
      <c r="A18" s="103"/>
      <c r="B18" s="108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21.75" customHeight="1">
      <c r="A19" s="103"/>
      <c r="B19" s="10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ht="21.75" customHeight="1">
      <c r="A20" s="103"/>
      <c r="B20" s="108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21.75" customHeight="1">
      <c r="A21" s="103"/>
      <c r="B21" s="10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ht="21.75" customHeight="1">
      <c r="A22" s="103"/>
      <c r="B22" s="108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21.75" customHeight="1">
      <c r="A23" s="103"/>
      <c r="B23" s="10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21.75" customHeight="1">
      <c r="A24" s="103"/>
      <c r="B24" s="10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ht="21.75" customHeight="1">
      <c r="A25" s="103"/>
      <c r="B25" s="108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ht="13.5" customHeight="1">
      <c r="A26" s="103"/>
      <c r="B26" s="108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ht="19.5" customHeight="1">
      <c r="A27" s="103"/>
      <c r="B27" s="108" t="s">
        <v>69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9.5" customHeight="1">
      <c r="A28" s="103"/>
      <c r="B28" s="108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ht="19.5" customHeight="1">
      <c r="A29" s="103"/>
      <c r="B29" s="10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9.5" customHeight="1">
      <c r="A30" s="103"/>
      <c r="B30" s="10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ht="19.5" customHeight="1">
      <c r="A31" s="103"/>
      <c r="B31" s="109" t="s">
        <v>70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21.75" customHeight="1">
      <c r="A32" s="103"/>
      <c r="B32" s="108" t="s">
        <v>128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51" ht="21.75" customHeight="1">
      <c r="A33" s="103"/>
      <c r="B33" s="108"/>
      <c r="C33" s="108" t="s">
        <v>129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51" ht="21.75" customHeight="1">
      <c r="A34" s="103"/>
      <c r="B34" s="108"/>
      <c r="C34" s="108" t="s">
        <v>65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51" ht="21.75" customHeight="1">
      <c r="A35" s="103"/>
      <c r="B35" s="108"/>
      <c r="C35" s="108" t="s">
        <v>66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51" ht="21.75" customHeight="1">
      <c r="A36" s="103"/>
      <c r="B36" s="108"/>
      <c r="C36" s="108" t="s">
        <v>67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51" s="103" customFormat="1">
      <c r="B37" s="108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</row>
    <row r="38" spans="1:51" ht="19.5" customHeight="1">
      <c r="A38" s="103"/>
      <c r="B38" s="109" t="s">
        <v>71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51" s="103" customFormat="1">
      <c r="B39" s="109" t="s">
        <v>72</v>
      </c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</row>
    <row r="40" spans="1:51" s="103" customFormat="1"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</row>
    <row r="41" spans="1:51" s="103" customFormat="1" ht="22.5" customHeight="1">
      <c r="B41" s="108" t="s">
        <v>95</v>
      </c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</row>
    <row r="42" spans="1:51" s="103" customFormat="1" ht="46.5" customHeight="1" thickBot="1">
      <c r="C42" s="277" t="s">
        <v>75</v>
      </c>
      <c r="D42" s="277"/>
      <c r="E42" s="277"/>
      <c r="F42" s="277"/>
      <c r="G42" s="277"/>
      <c r="H42" s="277"/>
      <c r="I42" s="277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</row>
    <row r="43" spans="1:51" s="103" customFormat="1" ht="22.5" customHeight="1" thickBot="1">
      <c r="C43" s="120"/>
      <c r="E43" s="103" t="s">
        <v>74</v>
      </c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</row>
    <row r="44" spans="1:51" s="103" customFormat="1" ht="22.5" customHeight="1"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</row>
    <row r="45" spans="1:51" s="103" customFormat="1"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</row>
    <row r="46" spans="1:51" s="103" customFormat="1"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</row>
    <row r="47" spans="1:51" s="103" customFormat="1"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</row>
    <row r="48" spans="1:51" s="103" customFormat="1"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</row>
    <row r="49" spans="16:51" s="103" customFormat="1"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</row>
    <row r="50" spans="16:51" s="103" customFormat="1"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</row>
    <row r="51" spans="16:51" s="103" customFormat="1"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</row>
    <row r="52" spans="16:51" s="103" customFormat="1"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</row>
    <row r="53" spans="16:51" s="103" customFormat="1"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</row>
    <row r="54" spans="16:51" s="103" customFormat="1"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</row>
    <row r="55" spans="16:51" s="103" customFormat="1"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</row>
    <row r="56" spans="16:51" s="103" customFormat="1"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</row>
    <row r="57" spans="16:51" s="103" customFormat="1"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</row>
    <row r="58" spans="16:51" s="103" customFormat="1"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</row>
    <row r="59" spans="16:51" s="103" customFormat="1"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</row>
    <row r="60" spans="16:51" s="103" customFormat="1"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</row>
    <row r="61" spans="16:51" s="103" customFormat="1"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</row>
    <row r="62" spans="16:51" s="103" customFormat="1"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</row>
    <row r="63" spans="16:51" s="103" customFormat="1"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</row>
    <row r="64" spans="16:51" s="103" customFormat="1"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</row>
    <row r="65" spans="16:51" s="103" customFormat="1"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</row>
    <row r="66" spans="16:51" s="103" customFormat="1"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</row>
    <row r="67" spans="16:51" s="103" customFormat="1"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55</v>
      </c>
      <c r="H3" s="74" t="s">
        <v>30</v>
      </c>
      <c r="I3" s="77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7" t="str">
        <f>I3</f>
        <v>男子</v>
      </c>
      <c r="D7" s="273">
        <f>VLOOKUP($B$4,$AA$203:$AV$214,3,FALSE)</f>
        <v>34.525862068965516</v>
      </c>
      <c r="E7" s="273">
        <f>VLOOKUP($B$4,$AA$203:$AV$214,6,FALSE)</f>
        <v>28.632784538296349</v>
      </c>
      <c r="F7" s="273">
        <f>VLOOKUP($B$4,$AA$203:$AV$214,9,FALSE)</f>
        <v>49.233023588277341</v>
      </c>
      <c r="G7" s="273">
        <f>VLOOKUP($B$4,$AA$203:$AV$214,12,FALSE)</f>
        <v>56.005751258087706</v>
      </c>
      <c r="H7" s="273">
        <f>VLOOKUP($B$4,$AA$203:$AV$214,15,FALSE)</f>
        <v>378.05222437137331</v>
      </c>
      <c r="I7" s="273">
        <f>VLOOKUP($B$4,$AA$203:$AV$214,18,FALSE)</f>
        <v>7.4906748025843495</v>
      </c>
      <c r="J7" s="273">
        <f>VLOOKUP($B$4,$AA$203:$AV$214,21,FALSE)</f>
        <v>217.29727793696276</v>
      </c>
      <c r="K7" s="273">
        <f>VLOOKUP($B$4,$AA$203:$AZ$214,24,FALSE)</f>
        <v>23.801310043668121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134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３年</v>
      </c>
      <c r="C11" s="73" t="str">
        <f>I3</f>
        <v>男子</v>
      </c>
      <c r="D11" s="274">
        <f>VLOOKUP($B$4,$AA$223:$AY$234,3,FALSE)</f>
        <v>34.025162689805001</v>
      </c>
      <c r="E11" s="274">
        <f>VLOOKUP($B$4,$AA$223:$AY$234,6,FALSE)</f>
        <v>28.457007596608999</v>
      </c>
      <c r="F11" s="274">
        <f>VLOOKUP($B$4,$AA$223:$AY$234,9,FALSE)</f>
        <v>48.461572100142</v>
      </c>
      <c r="G11" s="274">
        <f>VLOOKUP($B$4,$AA$223:$AY$234,12,FALSE)</f>
        <v>54.499113475176998</v>
      </c>
      <c r="H11" s="274">
        <f>VLOOKUP($B$4,$AA$223:$AY$234,15,FALSE)</f>
        <v>408.54054054054001</v>
      </c>
      <c r="I11" s="274">
        <f>VLOOKUP($B$4,$AA$223:$AY$234,18,FALSE)</f>
        <v>7.6564629504999999</v>
      </c>
      <c r="J11" s="274">
        <f>VLOOKUP($B$4,$AA$223:$AY$234,21,FALSE)</f>
        <v>209.90818584070999</v>
      </c>
      <c r="K11" s="274">
        <f>VLOOKUP($B$4,$AA$223:$AZ$234,24,FALSE)</f>
        <v>22.227111897391001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３年</v>
      </c>
      <c r="C15" s="85" t="str">
        <f>I3</f>
        <v>男子</v>
      </c>
      <c r="D15" s="275" t="str">
        <f>VLOOKUP('データシート（中３男子）'!$C$5,'データシート（中３男子）'!$C$5:$AN5,8)</f>
        <v/>
      </c>
      <c r="E15" s="275" t="str">
        <f>VLOOKUP('データシート（中３男子）'!$C$5,'データシート（中３男子）'!$C$5:$AN5,12)</f>
        <v/>
      </c>
      <c r="F15" s="275" t="str">
        <f>VLOOKUP('データシート（中３男子）'!$C$5,'データシート（中３男子）'!$C$5:$AN5,16)</f>
        <v/>
      </c>
      <c r="G15" s="275" t="str">
        <f>VLOOKUP('データシート（中３男子）'!$C$5,'データシート（中３男子）'!$C$5:$AN5,20)</f>
        <v/>
      </c>
      <c r="H15" s="275" t="str">
        <f>VLOOKUP('データシート（中３男子）'!$C$5,'データシート（中３男子）'!$C$5:$AN5,26)</f>
        <v/>
      </c>
      <c r="I15" s="275" t="str">
        <f>VLOOKUP('データシート（中３男子）'!$C$5,'データシート（中３男子）'!$C$5:$AN5,34)</f>
        <v/>
      </c>
      <c r="J15" s="275" t="str">
        <f>VLOOKUP('データシート（中３男子）'!$C$5,'データシート（中３男子）'!$C$5:$AN5,38)</f>
        <v/>
      </c>
      <c r="K15" s="275" t="str">
        <f>VLOOKUP('データシート（中３男子）'!$C$5,'データシート（中３男子）'!$C$5:$AX5,42)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41" t="e">
        <f>VLOOKUP(H17,'データシート（中３男子）'!A10:AX165,2,FALSE)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276" t="e">
        <f>VLOOKUP($H$17,'データシート（中３男子）'!$A$10:$AR$165,10,FALSE)</f>
        <v>#N/A</v>
      </c>
      <c r="E20" s="276" t="e">
        <f>VLOOKUP($H$17,'データシート（中３男子）'!$A$10:$AR$165,14,FALSE)</f>
        <v>#N/A</v>
      </c>
      <c r="F20" s="276" t="e">
        <f>VLOOKUP($H$17,'データシート（中３男子）'!$A$10:$AR$165,18,FALSE)</f>
        <v>#N/A</v>
      </c>
      <c r="G20" s="276" t="e">
        <f>VLOOKUP($H$17,'データシート（中３男子）'!$A$10:$AR$165,22,FALSE)</f>
        <v>#N/A</v>
      </c>
      <c r="H20" s="276" t="e">
        <f>VLOOKUP($H$17,'データシート（中３男子）'!$A$10:$AR$165,28,FALSE)</f>
        <v>#N/A</v>
      </c>
      <c r="I20" s="276" t="e">
        <f>VLOOKUP($H$17,'データシート（中３男子）'!$A$10:$AR$165,36,FALSE)</f>
        <v>#N/A</v>
      </c>
      <c r="J20" s="276" t="e">
        <f>VLOOKUP($H$17,'データシート（中３男子）'!$A$10:$AR$165,40,FALSE)</f>
        <v>#N/A</v>
      </c>
      <c r="K20" s="276" t="e">
        <f>VLOOKUP($H$17,'データシート（中３男子）'!$A$10:$AR$165,44,FALSE)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262" t="e">
        <f>VLOOKUP($H$17,'データシート（中３男子）'!$A$10:$AR$165,13,FALSE)</f>
        <v>#N/A</v>
      </c>
      <c r="E21" s="262" t="e">
        <f>VLOOKUP($H$17,'データシート（中３男子）'!$A$10:$AR$165,17,FALSE)</f>
        <v>#N/A</v>
      </c>
      <c r="F21" s="262" t="e">
        <f>VLOOKUP($H$17,'データシート（中３男子）'!$A$10:$AR$165,21,FALSE)</f>
        <v>#N/A</v>
      </c>
      <c r="G21" s="262" t="e">
        <f>VLOOKUP($H$17,'データシート（中３男子）'!$A$10:$AR$165,25,FALSE)</f>
        <v>#N/A</v>
      </c>
      <c r="H21" s="262" t="e">
        <f>VLOOKUP($H$17,'データシート（中３男子）'!$A$10:$AR$165,31,FALSE)</f>
        <v>#N/A</v>
      </c>
      <c r="I21" s="262" t="e">
        <f>VLOOKUP($H$17,'データシート（中３男子）'!$A$10:$AR$165,39,FALSE)</f>
        <v>#N/A</v>
      </c>
      <c r="J21" s="262" t="e">
        <f>VLOOKUP($H$17,'データシート（中３男子）'!$A$10:$AR$165,43,FALSE)</f>
        <v>#N/A</v>
      </c>
      <c r="K21" s="262" t="e">
        <f>VLOOKUP($H$17,'データシート（中３男子）'!$A$10:$AZ$165,47,FALSE)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VLOOKUP($H$17,'データシート（中３男子）'!A10:AX165,48,FALSE)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VLOOKUP($H$17,'データシート（中３男子）'!A10:AX165,49)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7" t="s">
        <v>29</v>
      </c>
      <c r="AB201" s="323" t="s">
        <v>42</v>
      </c>
      <c r="AC201" s="319"/>
      <c r="AD201" s="315"/>
      <c r="AE201" s="318" t="s">
        <v>43</v>
      </c>
      <c r="AF201" s="319"/>
      <c r="AG201" s="320"/>
      <c r="AH201" s="318" t="s">
        <v>44</v>
      </c>
      <c r="AI201" s="319"/>
      <c r="AJ201" s="315"/>
      <c r="AK201" s="318" t="s">
        <v>45</v>
      </c>
      <c r="AL201" s="319"/>
      <c r="AM201" s="320"/>
      <c r="AN201" s="324" t="s">
        <v>130</v>
      </c>
      <c r="AO201" s="325"/>
      <c r="AP201" s="326"/>
      <c r="AQ201" s="318" t="s">
        <v>46</v>
      </c>
      <c r="AR201" s="319"/>
      <c r="AS201" s="320"/>
      <c r="AT201" s="318" t="s">
        <v>47</v>
      </c>
      <c r="AU201" s="319"/>
      <c r="AV201" s="315"/>
      <c r="AW201" s="318" t="s">
        <v>101</v>
      </c>
      <c r="AX201" s="319"/>
      <c r="AY201" s="320"/>
    </row>
    <row r="202" spans="24:51" ht="15.75" customHeight="1" thickBot="1">
      <c r="X202" s="31" t="s">
        <v>52</v>
      </c>
      <c r="AA202" s="328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1" t="s">
        <v>29</v>
      </c>
      <c r="AB221" s="323" t="s">
        <v>42</v>
      </c>
      <c r="AC221" s="319"/>
      <c r="AD221" s="319"/>
      <c r="AE221" s="318" t="s">
        <v>43</v>
      </c>
      <c r="AF221" s="319"/>
      <c r="AG221" s="315"/>
      <c r="AH221" s="318" t="s">
        <v>44</v>
      </c>
      <c r="AI221" s="319"/>
      <c r="AJ221" s="319"/>
      <c r="AK221" s="318" t="s">
        <v>45</v>
      </c>
      <c r="AL221" s="319"/>
      <c r="AM221" s="320"/>
      <c r="AN221" s="324" t="s">
        <v>130</v>
      </c>
      <c r="AO221" s="325"/>
      <c r="AP221" s="326"/>
      <c r="AQ221" s="318" t="s">
        <v>46</v>
      </c>
      <c r="AR221" s="319"/>
      <c r="AS221" s="319"/>
      <c r="AT221" s="315" t="s">
        <v>47</v>
      </c>
      <c r="AU221" s="316"/>
      <c r="AV221" s="317"/>
      <c r="AW221" s="318" t="s">
        <v>101</v>
      </c>
      <c r="AX221" s="319"/>
      <c r="AY221" s="320"/>
    </row>
    <row r="222" spans="24:51" ht="15.75" customHeight="1" thickBot="1">
      <c r="AA222" s="322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8924</v>
      </c>
      <c r="AC223" s="263">
        <v>23.992940385476999</v>
      </c>
      <c r="AD223" s="264">
        <v>6.4234782709192997</v>
      </c>
      <c r="AE223" s="248">
        <v>8843</v>
      </c>
      <c r="AF223" s="265">
        <v>22.612461834219001</v>
      </c>
      <c r="AG223" s="266">
        <v>5.8980912985904999</v>
      </c>
      <c r="AH223" s="253">
        <v>8899</v>
      </c>
      <c r="AI223" s="263">
        <v>40.538487470501998</v>
      </c>
      <c r="AJ223" s="264">
        <v>10.38117952326</v>
      </c>
      <c r="AK223" s="253">
        <v>8834</v>
      </c>
      <c r="AL223" s="263">
        <v>47.987434910573</v>
      </c>
      <c r="AM223" s="264">
        <v>8.0296180284416998</v>
      </c>
      <c r="AN223" s="253">
        <v>685</v>
      </c>
      <c r="AO223" s="263">
        <v>457.55474452555001</v>
      </c>
      <c r="AP223" s="264">
        <v>95.042658913118004</v>
      </c>
      <c r="AQ223" s="253">
        <v>8704</v>
      </c>
      <c r="AR223" s="263">
        <v>8.6952665441000008</v>
      </c>
      <c r="AS223" s="264">
        <v>1.1092926912000001</v>
      </c>
      <c r="AT223" s="253">
        <v>8817</v>
      </c>
      <c r="AU223" s="265">
        <v>179.56062152659999</v>
      </c>
      <c r="AV223" s="266">
        <v>28.868034447504002</v>
      </c>
      <c r="AW223" s="253">
        <v>8808</v>
      </c>
      <c r="AX223" s="263">
        <v>16.726498637601999</v>
      </c>
      <c r="AY223" s="264">
        <v>5.3161237055005</v>
      </c>
    </row>
    <row r="224" spans="24:51" ht="15.75" customHeight="1" thickBot="1">
      <c r="AA224" s="68" t="s">
        <v>123</v>
      </c>
      <c r="AB224" s="260">
        <v>8657</v>
      </c>
      <c r="AC224" s="267">
        <v>21.045627815641001</v>
      </c>
      <c r="AD224" s="268">
        <v>4.5009109908241998</v>
      </c>
      <c r="AE224" s="260">
        <v>8544</v>
      </c>
      <c r="AF224" s="267">
        <v>19.166198501873001</v>
      </c>
      <c r="AG224" s="268">
        <v>5.3578705900230004</v>
      </c>
      <c r="AH224" s="260">
        <v>8612</v>
      </c>
      <c r="AI224" s="267">
        <v>43.316302833256003</v>
      </c>
      <c r="AJ224" s="268">
        <v>10.364814517812</v>
      </c>
      <c r="AK224" s="255">
        <v>8554</v>
      </c>
      <c r="AL224" s="269">
        <v>43.973579611877</v>
      </c>
      <c r="AM224" s="270">
        <v>6.6877897763835001</v>
      </c>
      <c r="AN224" s="255">
        <v>627</v>
      </c>
      <c r="AO224" s="269">
        <v>324.7033492823</v>
      </c>
      <c r="AP224" s="270">
        <v>53.553007733709002</v>
      </c>
      <c r="AQ224" s="255">
        <v>8394</v>
      </c>
      <c r="AR224" s="269">
        <v>9.2912318322999994</v>
      </c>
      <c r="AS224" s="270">
        <v>0.94039537449999999</v>
      </c>
      <c r="AT224" s="255">
        <v>8541</v>
      </c>
      <c r="AU224" s="269">
        <v>160.18897084650999</v>
      </c>
      <c r="AV224" s="270">
        <v>24.177376831962</v>
      </c>
      <c r="AW224" s="260">
        <v>8510</v>
      </c>
      <c r="AX224" s="267">
        <v>10.268860164512001</v>
      </c>
      <c r="AY224" s="268">
        <v>3.4810375286199999</v>
      </c>
    </row>
    <row r="225" spans="27:51" ht="15.75" customHeight="1">
      <c r="AA225" s="58" t="s">
        <v>77</v>
      </c>
      <c r="AB225" s="248">
        <v>8988</v>
      </c>
      <c r="AC225" s="265">
        <v>29.500111259457</v>
      </c>
      <c r="AD225" s="266">
        <v>7.2376944976365998</v>
      </c>
      <c r="AE225" s="253">
        <v>8893</v>
      </c>
      <c r="AF225" s="263">
        <v>26.169908917126001</v>
      </c>
      <c r="AG225" s="264">
        <v>6.2758799999306003</v>
      </c>
      <c r="AH225" s="253">
        <v>8954</v>
      </c>
      <c r="AI225" s="263">
        <v>45.022671431761999</v>
      </c>
      <c r="AJ225" s="264">
        <v>11.118938021268001</v>
      </c>
      <c r="AK225" s="253">
        <v>8842</v>
      </c>
      <c r="AL225" s="263">
        <v>51.256276860439002</v>
      </c>
      <c r="AM225" s="264">
        <v>8.4125963036157998</v>
      </c>
      <c r="AN225" s="253">
        <v>714</v>
      </c>
      <c r="AO225" s="263">
        <v>422.02661064426002</v>
      </c>
      <c r="AP225" s="264">
        <v>81.690557085671998</v>
      </c>
      <c r="AQ225" s="253">
        <v>8719</v>
      </c>
      <c r="AR225" s="263">
        <v>8.0769468975999992</v>
      </c>
      <c r="AS225" s="264">
        <v>0.93008930089999997</v>
      </c>
      <c r="AT225" s="253">
        <v>8857</v>
      </c>
      <c r="AU225" s="263">
        <v>196.08004967822001</v>
      </c>
      <c r="AV225" s="264">
        <v>29.507922788881999</v>
      </c>
      <c r="AW225" s="253">
        <v>8839</v>
      </c>
      <c r="AX225" s="263">
        <v>19.702115623939001</v>
      </c>
      <c r="AY225" s="264">
        <v>6.0047001131195996</v>
      </c>
    </row>
    <row r="226" spans="27:51" ht="15.75" customHeight="1" thickBot="1">
      <c r="AA226" s="57" t="s">
        <v>76</v>
      </c>
      <c r="AB226" s="255">
        <v>8596</v>
      </c>
      <c r="AC226" s="269">
        <v>23.014076314564999</v>
      </c>
      <c r="AD226" s="270">
        <v>4.6815431887146</v>
      </c>
      <c r="AE226" s="260">
        <v>8481</v>
      </c>
      <c r="AF226" s="267">
        <v>21.41598868058</v>
      </c>
      <c r="AG226" s="268">
        <v>5.7083643521792</v>
      </c>
      <c r="AH226" s="260">
        <v>8566</v>
      </c>
      <c r="AI226" s="267">
        <v>46.148727527433998</v>
      </c>
      <c r="AJ226" s="268">
        <v>10.744457951164</v>
      </c>
      <c r="AK226" s="260">
        <v>8468</v>
      </c>
      <c r="AL226" s="267">
        <v>45.504251299007997</v>
      </c>
      <c r="AM226" s="268">
        <v>6.8463268750362003</v>
      </c>
      <c r="AN226" s="260">
        <v>626</v>
      </c>
      <c r="AO226" s="267">
        <v>314.04952076677</v>
      </c>
      <c r="AP226" s="268">
        <v>53.635383318942999</v>
      </c>
      <c r="AQ226" s="260">
        <v>8249</v>
      </c>
      <c r="AR226" s="267">
        <v>9.0659110194999997</v>
      </c>
      <c r="AS226" s="268">
        <v>0.9211383715</v>
      </c>
      <c r="AT226" s="260">
        <v>8466</v>
      </c>
      <c r="AU226" s="267">
        <v>164.14564138909</v>
      </c>
      <c r="AV226" s="268">
        <v>24.862255910327999</v>
      </c>
      <c r="AW226" s="260">
        <v>8444</v>
      </c>
      <c r="AX226" s="267">
        <v>11.744433917575</v>
      </c>
      <c r="AY226" s="268">
        <v>3.9390188830769999</v>
      </c>
    </row>
    <row r="227" spans="27:51" ht="15.75" customHeight="1">
      <c r="AA227" s="56" t="s">
        <v>79</v>
      </c>
      <c r="AB227" s="253">
        <v>9220</v>
      </c>
      <c r="AC227" s="263">
        <v>34.025162689805001</v>
      </c>
      <c r="AD227" s="264">
        <v>7.4108957397223998</v>
      </c>
      <c r="AE227" s="253">
        <v>9083</v>
      </c>
      <c r="AF227" s="263">
        <v>28.457007596608999</v>
      </c>
      <c r="AG227" s="264">
        <v>6.1510026742420996</v>
      </c>
      <c r="AH227" s="253">
        <v>9147</v>
      </c>
      <c r="AI227" s="263">
        <v>48.461572100142</v>
      </c>
      <c r="AJ227" s="264">
        <v>11.319917186231001</v>
      </c>
      <c r="AK227" s="253">
        <v>9024</v>
      </c>
      <c r="AL227" s="263">
        <v>54.499113475176998</v>
      </c>
      <c r="AM227" s="264">
        <v>8.0987887584273999</v>
      </c>
      <c r="AN227" s="253">
        <v>703</v>
      </c>
      <c r="AO227" s="263">
        <v>408.54054054054001</v>
      </c>
      <c r="AP227" s="264">
        <v>71.952110880128004</v>
      </c>
      <c r="AQ227" s="253">
        <v>8934</v>
      </c>
      <c r="AR227" s="263">
        <v>7.6564629504999999</v>
      </c>
      <c r="AS227" s="264">
        <v>0.83671751999999999</v>
      </c>
      <c r="AT227" s="248">
        <v>9040</v>
      </c>
      <c r="AU227" s="265">
        <v>209.90818584070999</v>
      </c>
      <c r="AV227" s="266">
        <v>28.433197288915</v>
      </c>
      <c r="AW227" s="253">
        <v>9044</v>
      </c>
      <c r="AX227" s="263">
        <v>22.227111897391001</v>
      </c>
      <c r="AY227" s="264">
        <v>6.2983923265219</v>
      </c>
    </row>
    <row r="228" spans="27:51" ht="15.75" customHeight="1" thickBot="1">
      <c r="AA228" s="57" t="s">
        <v>78</v>
      </c>
      <c r="AB228" s="260">
        <v>8477</v>
      </c>
      <c r="AC228" s="267">
        <v>24.612008965436001</v>
      </c>
      <c r="AD228" s="268">
        <v>4.8206984690018997</v>
      </c>
      <c r="AE228" s="260">
        <v>8349</v>
      </c>
      <c r="AF228" s="267">
        <v>23.326146843933</v>
      </c>
      <c r="AG228" s="268">
        <v>5.8962530855184996</v>
      </c>
      <c r="AH228" s="260">
        <v>8432</v>
      </c>
      <c r="AI228" s="267">
        <v>48.870730550285003</v>
      </c>
      <c r="AJ228" s="268">
        <v>10.304399753878</v>
      </c>
      <c r="AK228" s="260">
        <v>8306</v>
      </c>
      <c r="AL228" s="267">
        <v>46.741873344570003</v>
      </c>
      <c r="AM228" s="268">
        <v>6.7789255936012998</v>
      </c>
      <c r="AN228" s="260">
        <v>672</v>
      </c>
      <c r="AO228" s="267">
        <v>316.33779761904998</v>
      </c>
      <c r="AP228" s="268">
        <v>52.954586734720998</v>
      </c>
      <c r="AQ228" s="260">
        <v>8147</v>
      </c>
      <c r="AR228" s="267">
        <v>8.9146066036999994</v>
      </c>
      <c r="AS228" s="268">
        <v>0.92411973059999997</v>
      </c>
      <c r="AT228" s="255">
        <v>8313</v>
      </c>
      <c r="AU228" s="269">
        <v>167.78226873572001</v>
      </c>
      <c r="AV228" s="270">
        <v>24.695118584591999</v>
      </c>
      <c r="AW228" s="260">
        <v>8283</v>
      </c>
      <c r="AX228" s="267">
        <v>12.7857056622</v>
      </c>
      <c r="AY228" s="268">
        <v>4.1899280624620996</v>
      </c>
    </row>
    <row r="229" spans="27:51" ht="15.75" customHeight="1">
      <c r="AA229" s="56" t="s">
        <v>81</v>
      </c>
      <c r="AB229" s="234">
        <v>6116</v>
      </c>
      <c r="AC229" s="235">
        <v>36.600882930019999</v>
      </c>
      <c r="AD229" s="236">
        <v>7.1438525194500997</v>
      </c>
      <c r="AE229" s="234">
        <v>6099</v>
      </c>
      <c r="AF229" s="235">
        <v>28.202000327922999</v>
      </c>
      <c r="AG229" s="236">
        <v>5.8116994396232</v>
      </c>
      <c r="AH229" s="237">
        <v>6115</v>
      </c>
      <c r="AI229" s="235">
        <v>48.892886345053</v>
      </c>
      <c r="AJ229" s="238">
        <v>11.233135074890001</v>
      </c>
      <c r="AK229" s="234">
        <v>6095</v>
      </c>
      <c r="AL229" s="235">
        <v>56.815750615257997</v>
      </c>
      <c r="AM229" s="236">
        <v>6.5612172172543</v>
      </c>
      <c r="AN229" s="253">
        <v>1123</v>
      </c>
      <c r="AO229" s="263">
        <v>402.17453250223002</v>
      </c>
      <c r="AP229" s="264">
        <v>69.237982423006002</v>
      </c>
      <c r="AQ229" s="234">
        <v>5956</v>
      </c>
      <c r="AR229" s="235">
        <v>7.5438213566151999</v>
      </c>
      <c r="AS229" s="236">
        <v>0.70692183176470003</v>
      </c>
      <c r="AT229" s="237">
        <v>6097</v>
      </c>
      <c r="AU229" s="235">
        <v>218.25848778087999</v>
      </c>
      <c r="AV229" s="238">
        <v>25.295402461809999</v>
      </c>
      <c r="AW229" s="239">
        <v>6052</v>
      </c>
      <c r="AX229" s="271">
        <v>22.889127561136998</v>
      </c>
      <c r="AY229" s="240">
        <v>6.0005316322826996</v>
      </c>
    </row>
    <row r="230" spans="27:51" ht="15.75" customHeight="1" thickBot="1">
      <c r="AA230" s="57" t="s">
        <v>80</v>
      </c>
      <c r="AB230" s="241">
        <v>5997</v>
      </c>
      <c r="AC230" s="242">
        <v>24.926963481741002</v>
      </c>
      <c r="AD230" s="243">
        <v>4.6373129556313</v>
      </c>
      <c r="AE230" s="241">
        <v>5974</v>
      </c>
      <c r="AF230" s="242">
        <v>22.092233009708998</v>
      </c>
      <c r="AG230" s="243">
        <v>5.6853158171151996</v>
      </c>
      <c r="AH230" s="244">
        <v>6005</v>
      </c>
      <c r="AI230" s="242">
        <v>48.424979184012997</v>
      </c>
      <c r="AJ230" s="245">
        <v>10.325123247384999</v>
      </c>
      <c r="AK230" s="241">
        <v>5970</v>
      </c>
      <c r="AL230" s="242">
        <v>47.898157453936001</v>
      </c>
      <c r="AM230" s="243">
        <v>5.6463913776153998</v>
      </c>
      <c r="AN230" s="255">
        <v>776</v>
      </c>
      <c r="AO230" s="269">
        <v>309.38144329897</v>
      </c>
      <c r="AP230" s="270">
        <v>45.606183689148999</v>
      </c>
      <c r="AQ230" s="241">
        <v>5857</v>
      </c>
      <c r="AR230" s="242">
        <v>9.0259518524841997</v>
      </c>
      <c r="AS230" s="243">
        <v>0.82990915198610005</v>
      </c>
      <c r="AT230" s="244">
        <v>5977</v>
      </c>
      <c r="AU230" s="242">
        <v>169.38949305672</v>
      </c>
      <c r="AV230" s="245">
        <v>22.984422509015999</v>
      </c>
      <c r="AW230" s="246">
        <v>5954</v>
      </c>
      <c r="AX230" s="272">
        <v>12.691971783674999</v>
      </c>
      <c r="AY230" s="247">
        <v>3.8720740621309</v>
      </c>
    </row>
    <row r="231" spans="27:51" ht="15.75" customHeight="1">
      <c r="AA231" s="56" t="s">
        <v>83</v>
      </c>
      <c r="AB231" s="248">
        <v>5950</v>
      </c>
      <c r="AC231" s="249">
        <v>38.587394957983001</v>
      </c>
      <c r="AD231" s="250">
        <v>7.4539213701611002</v>
      </c>
      <c r="AE231" s="248">
        <v>5903</v>
      </c>
      <c r="AF231" s="249">
        <v>29.534304590885998</v>
      </c>
      <c r="AG231" s="250">
        <v>5.9212441583083999</v>
      </c>
      <c r="AH231" s="251">
        <v>5932</v>
      </c>
      <c r="AI231" s="249">
        <v>50.867835468644998</v>
      </c>
      <c r="AJ231" s="252">
        <v>11.373047609965001</v>
      </c>
      <c r="AK231" s="248">
        <v>5904</v>
      </c>
      <c r="AL231" s="249">
        <v>57.561144986450003</v>
      </c>
      <c r="AM231" s="250">
        <v>7.1819829189525999</v>
      </c>
      <c r="AN231" s="253">
        <v>1061</v>
      </c>
      <c r="AO231" s="263">
        <v>394.31856738926001</v>
      </c>
      <c r="AP231" s="264">
        <v>76.530079942849</v>
      </c>
      <c r="AQ231" s="248">
        <v>5829</v>
      </c>
      <c r="AR231" s="249">
        <v>7.3894321495968001</v>
      </c>
      <c r="AS231" s="250">
        <v>0.75604961430369999</v>
      </c>
      <c r="AT231" s="251">
        <v>5911</v>
      </c>
      <c r="AU231" s="249">
        <v>223.37320250381001</v>
      </c>
      <c r="AV231" s="252">
        <v>26.306030252153001</v>
      </c>
      <c r="AW231" s="253">
        <v>5866</v>
      </c>
      <c r="AX231" s="263">
        <v>24.405727923628</v>
      </c>
      <c r="AY231" s="254">
        <v>6.356882242108</v>
      </c>
    </row>
    <row r="232" spans="27:51" ht="15.75" customHeight="1" thickBot="1">
      <c r="AA232" s="57" t="s">
        <v>82</v>
      </c>
      <c r="AB232" s="255">
        <v>6019</v>
      </c>
      <c r="AC232" s="256">
        <v>25.674862934042</v>
      </c>
      <c r="AD232" s="257">
        <v>4.7844656051578998</v>
      </c>
      <c r="AE232" s="255">
        <v>5955</v>
      </c>
      <c r="AF232" s="256">
        <v>22.974979009236002</v>
      </c>
      <c r="AG232" s="257">
        <v>5.8364691522641001</v>
      </c>
      <c r="AH232" s="258">
        <v>5998</v>
      </c>
      <c r="AI232" s="256">
        <v>49.318272757586001</v>
      </c>
      <c r="AJ232" s="259">
        <v>10.510842423668</v>
      </c>
      <c r="AK232" s="255">
        <v>5970</v>
      </c>
      <c r="AL232" s="256">
        <v>48.139363484086999</v>
      </c>
      <c r="AM232" s="257">
        <v>5.9282871588823998</v>
      </c>
      <c r="AN232" s="260">
        <v>798</v>
      </c>
      <c r="AO232" s="267">
        <v>308.09899749373</v>
      </c>
      <c r="AP232" s="268">
        <v>53.721868179542</v>
      </c>
      <c r="AQ232" s="255">
        <v>5829</v>
      </c>
      <c r="AR232" s="256">
        <v>9.0163835992450991</v>
      </c>
      <c r="AS232" s="257">
        <v>0.90783077738219997</v>
      </c>
      <c r="AT232" s="258">
        <v>5971</v>
      </c>
      <c r="AU232" s="256">
        <v>169.94607268464</v>
      </c>
      <c r="AV232" s="259">
        <v>23.021127269049</v>
      </c>
      <c r="AW232" s="260">
        <v>5933</v>
      </c>
      <c r="AX232" s="267">
        <v>13.195516602055999</v>
      </c>
      <c r="AY232" s="261">
        <v>4.0223415336031998</v>
      </c>
    </row>
    <row r="233" spans="27:51" ht="15.75" customHeight="1">
      <c r="AA233" s="56" t="s">
        <v>85</v>
      </c>
      <c r="AB233" s="234">
        <v>6195</v>
      </c>
      <c r="AC233" s="235">
        <v>40.374495560935998</v>
      </c>
      <c r="AD233" s="236">
        <v>7.4932018517278003</v>
      </c>
      <c r="AE233" s="234">
        <v>6146</v>
      </c>
      <c r="AF233" s="235">
        <v>30.683859420760999</v>
      </c>
      <c r="AG233" s="236">
        <v>6.1034309717118003</v>
      </c>
      <c r="AH233" s="237">
        <v>6158</v>
      </c>
      <c r="AI233" s="235">
        <v>51.825592724910997</v>
      </c>
      <c r="AJ233" s="238">
        <v>11.543244679908</v>
      </c>
      <c r="AK233" s="234">
        <v>6125</v>
      </c>
      <c r="AL233" s="235">
        <v>58.464979591837</v>
      </c>
      <c r="AM233" s="236">
        <v>7.4166799906699996</v>
      </c>
      <c r="AN233" s="253">
        <v>1066</v>
      </c>
      <c r="AO233" s="263">
        <v>403.06285178235999</v>
      </c>
      <c r="AP233" s="264">
        <v>82.935705562875</v>
      </c>
      <c r="AQ233" s="234">
        <v>6006</v>
      </c>
      <c r="AR233" s="235">
        <v>7.3437562437562001</v>
      </c>
      <c r="AS233" s="236">
        <v>0.75879312333479998</v>
      </c>
      <c r="AT233" s="237">
        <v>6138</v>
      </c>
      <c r="AU233" s="235">
        <v>226.87601824698999</v>
      </c>
      <c r="AV233" s="238">
        <v>26.380689784931</v>
      </c>
      <c r="AW233" s="239">
        <v>6092</v>
      </c>
      <c r="AX233" s="271">
        <v>25.226854891660999</v>
      </c>
      <c r="AY233" s="240">
        <v>6.4276084057539</v>
      </c>
    </row>
    <row r="234" spans="27:51" ht="15.75" customHeight="1" thickBot="1">
      <c r="AA234" s="57" t="s">
        <v>84</v>
      </c>
      <c r="AB234" s="255">
        <v>6063</v>
      </c>
      <c r="AC234" s="256">
        <v>26.259112650502999</v>
      </c>
      <c r="AD234" s="257">
        <v>4.8339626249618997</v>
      </c>
      <c r="AE234" s="255">
        <v>5996</v>
      </c>
      <c r="AF234" s="256">
        <v>23.820046697799</v>
      </c>
      <c r="AG234" s="257">
        <v>5.9946992207095997</v>
      </c>
      <c r="AH234" s="258">
        <v>6049</v>
      </c>
      <c r="AI234" s="256">
        <v>50.199206480409998</v>
      </c>
      <c r="AJ234" s="259">
        <v>10.376501582156999</v>
      </c>
      <c r="AK234" s="255">
        <v>5986</v>
      </c>
      <c r="AL234" s="256">
        <v>48.683260942197997</v>
      </c>
      <c r="AM234" s="257">
        <v>6.2071382459292996</v>
      </c>
      <c r="AN234" s="260">
        <v>706</v>
      </c>
      <c r="AO234" s="267">
        <v>312.32577903683</v>
      </c>
      <c r="AP234" s="268">
        <v>53.858694430001997</v>
      </c>
      <c r="AQ234" s="255">
        <v>5870</v>
      </c>
      <c r="AR234" s="256">
        <v>9.0370187393526002</v>
      </c>
      <c r="AS234" s="257">
        <v>0.97872807427289998</v>
      </c>
      <c r="AT234" s="258">
        <v>5996</v>
      </c>
      <c r="AU234" s="256">
        <v>171.53068712474999</v>
      </c>
      <c r="AV234" s="259">
        <v>23.911629610304001</v>
      </c>
      <c r="AW234" s="260">
        <v>5978</v>
      </c>
      <c r="AX234" s="267">
        <v>13.666276346604</v>
      </c>
      <c r="AY234" s="26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53</v>
      </c>
      <c r="H3" s="74" t="s">
        <v>30</v>
      </c>
      <c r="I3" s="77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7" t="str">
        <f>I3</f>
        <v>女子</v>
      </c>
      <c r="D7" s="273">
        <f>VLOOKUP($B$4,$AA$203:$AV$214,3,FALSE)</f>
        <v>21.377946127946128</v>
      </c>
      <c r="E7" s="273">
        <f>VLOOKUP($B$4,$AA$203:$AV$214,6,FALSE)</f>
        <v>19.925149700598801</v>
      </c>
      <c r="F7" s="273">
        <f>VLOOKUP($B$4,$AA$203:$AV$214,9,FALSE)</f>
        <v>44.397599399849959</v>
      </c>
      <c r="G7" s="273">
        <f>VLOOKUP($B$4,$AA$203:$AV$214,12,FALSE)</f>
        <v>45.199095022624434</v>
      </c>
      <c r="H7" s="273">
        <f>VLOOKUP($B$4,$AA$203:$AV$214,15,FALSE)</f>
        <v>308.68530020703935</v>
      </c>
      <c r="I7" s="273">
        <f>VLOOKUP($B$4,$AA$203:$AV$214,18,FALSE)</f>
        <v>9.0198491704374071</v>
      </c>
      <c r="J7" s="273">
        <f>VLOOKUP($B$4,$AA$203:$AV$214,21,FALSE)</f>
        <v>167.05605381165918</v>
      </c>
      <c r="K7" s="273">
        <f>VLOOKUP($B$4,$AA$203:$AZ$214,24,FALSE)</f>
        <v>11.583779648048967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134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１年</v>
      </c>
      <c r="C11" s="73" t="str">
        <f>I3</f>
        <v>女子</v>
      </c>
      <c r="D11" s="274">
        <f>VLOOKUP($B$4,$AA$223:$AY$234,3,FALSE)</f>
        <v>21.045627815641001</v>
      </c>
      <c r="E11" s="274">
        <f>VLOOKUP($B$4,$AA$223:$AY$234,6,FALSE)</f>
        <v>19.166198501873001</v>
      </c>
      <c r="F11" s="274">
        <f>VLOOKUP($B$4,$AA$223:$AY$234,9,FALSE)</f>
        <v>43.316302833256003</v>
      </c>
      <c r="G11" s="274">
        <f>VLOOKUP($B$4,$AA$223:$AY$234,12,FALSE)</f>
        <v>43.973579611877</v>
      </c>
      <c r="H11" s="274">
        <f>VLOOKUP($B$4,$AA$223:$AY$234,15,FALSE)</f>
        <v>324.7033492823</v>
      </c>
      <c r="I11" s="274">
        <f>VLOOKUP($B$4,$AA$223:$AY$234,18,FALSE)</f>
        <v>9.2912318322999994</v>
      </c>
      <c r="J11" s="274">
        <f>VLOOKUP($B$4,$AA$223:$AY$234,21,FALSE)</f>
        <v>160.18897084650999</v>
      </c>
      <c r="K11" s="274">
        <f>VLOOKUP($B$4,$AA$223:$AZ$234,24,FALSE)</f>
        <v>10.268860164512001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１年</v>
      </c>
      <c r="C15" s="85" t="str">
        <f>I3</f>
        <v>女子</v>
      </c>
      <c r="D15" s="275" t="str">
        <f>VLOOKUP('データシート （中１女子）'!$C$5,'データシート （中１女子）'!$C$5:$AN$5,8)</f>
        <v/>
      </c>
      <c r="E15" s="275" t="str">
        <f>VLOOKUP('データシート （中１女子）'!$C$5,'データシート （中１女子）'!$C$5:$AN$5,12)</f>
        <v/>
      </c>
      <c r="F15" s="275" t="str">
        <f>VLOOKUP('データシート （中１女子）'!$C$5,'データシート （中１女子）'!$C$5:$AN$5,16)</f>
        <v/>
      </c>
      <c r="G15" s="275" t="str">
        <f>VLOOKUP('データシート （中１女子）'!$C$5,'データシート （中１女子）'!$C$5:$AN$5,20)</f>
        <v/>
      </c>
      <c r="H15" s="275" t="str">
        <f>VLOOKUP('データシート （中１女子）'!$C$5,'データシート （中１女子）'!$C$5:$AN$5,26)</f>
        <v/>
      </c>
      <c r="I15" s="275" t="str">
        <f>VLOOKUP('データシート （中１女子）'!$C$5,'データシート （中１女子）'!$C$5:$AN$5,34)</f>
        <v/>
      </c>
      <c r="J15" s="275" t="str">
        <f>VLOOKUP('データシート （中１女子）'!$C$5,'データシート （中１女子）'!$C$5:$AN$5,38)</f>
        <v/>
      </c>
      <c r="K15" s="275" t="str">
        <f>VLOOKUP('データシート （中１女子）'!$C$5,'データシート （中１女子）'!$C$5:$AX$5,42)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41" t="e">
        <f>VLOOKUP(H17,'データシート （中１女子）'!A10:AX165,2,FALSE)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276" t="e">
        <f>VLOOKUP($H$17,'データシート （中１女子）'!$A$10:$AR$165,10,FALSE)</f>
        <v>#N/A</v>
      </c>
      <c r="E20" s="276" t="e">
        <f>VLOOKUP($H$17,'データシート （中１女子）'!$A$10:$AR$165,14,FALSE)</f>
        <v>#N/A</v>
      </c>
      <c r="F20" s="276" t="e">
        <f>VLOOKUP($H$17,'データシート （中１女子）'!$A$10:$AR$165,18,FALSE)</f>
        <v>#N/A</v>
      </c>
      <c r="G20" s="276" t="e">
        <f>VLOOKUP($H$17,'データシート （中１女子）'!$A$10:$AR$165,22,FALSE)</f>
        <v>#N/A</v>
      </c>
      <c r="H20" s="276" t="e">
        <f>VLOOKUP($H$17,'データシート （中１女子）'!$A$10:$AR$165,28,FALSE)</f>
        <v>#N/A</v>
      </c>
      <c r="I20" s="276" t="e">
        <f>VLOOKUP($H$17,'データシート （中１女子）'!$A$10:$AR$165,36,FALSE)</f>
        <v>#N/A</v>
      </c>
      <c r="J20" s="276" t="e">
        <f>VLOOKUP($H$17,'データシート （中１女子）'!$A$10:$AR$165,40,FALSE)</f>
        <v>#N/A</v>
      </c>
      <c r="K20" s="276" t="e">
        <f>VLOOKUP($H$17,'データシート （中１女子）'!$A$10:$AR$165,44,FALSE)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262" t="e">
        <f>VLOOKUP($H$17,'データシート （中１女子）'!$A$10:$AR$165,13,FALSE)</f>
        <v>#N/A</v>
      </c>
      <c r="E21" s="262" t="e">
        <f>VLOOKUP($H$17,'データシート （中１女子）'!$A$10:$AR$165,17,FALSE)</f>
        <v>#N/A</v>
      </c>
      <c r="F21" s="262" t="e">
        <f>VLOOKUP($H$17,'データシート （中１女子）'!$A$10:$AR$165,21,FALSE)</f>
        <v>#N/A</v>
      </c>
      <c r="G21" s="262" t="e">
        <f>VLOOKUP($H$17,'データシート （中１女子）'!$A$10:$AR$165,25,FALSE)</f>
        <v>#N/A</v>
      </c>
      <c r="H21" s="262" t="e">
        <f>VLOOKUP($H$17,'データシート （中１女子）'!$A$10:$AR$165,31,FALSE)</f>
        <v>#N/A</v>
      </c>
      <c r="I21" s="262" t="e">
        <f>VLOOKUP($H$17,'データシート （中１女子）'!$A$10:$AR$165,39,FALSE)</f>
        <v>#N/A</v>
      </c>
      <c r="J21" s="262" t="e">
        <f>VLOOKUP($H$17,'データシート （中１女子）'!$A$10:$AR$165,43,FALSE)</f>
        <v>#N/A</v>
      </c>
      <c r="K21" s="262" t="e">
        <f>VLOOKUP($H$17,'データシート （中１女子）'!$A$10:$AZ$165,47,FALSE)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 （中１女子）'!A10:AX165,48,FALSE)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 （中１女子）'!A10:AX165,49)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7" t="s">
        <v>29</v>
      </c>
      <c r="AB201" s="323" t="s">
        <v>42</v>
      </c>
      <c r="AC201" s="319"/>
      <c r="AD201" s="315"/>
      <c r="AE201" s="318" t="s">
        <v>43</v>
      </c>
      <c r="AF201" s="319"/>
      <c r="AG201" s="320"/>
      <c r="AH201" s="318" t="s">
        <v>44</v>
      </c>
      <c r="AI201" s="319"/>
      <c r="AJ201" s="315"/>
      <c r="AK201" s="318" t="s">
        <v>45</v>
      </c>
      <c r="AL201" s="319"/>
      <c r="AM201" s="320"/>
      <c r="AN201" s="324" t="s">
        <v>130</v>
      </c>
      <c r="AO201" s="325"/>
      <c r="AP201" s="326"/>
      <c r="AQ201" s="318" t="s">
        <v>46</v>
      </c>
      <c r="AR201" s="319"/>
      <c r="AS201" s="320"/>
      <c r="AT201" s="318" t="s">
        <v>47</v>
      </c>
      <c r="AU201" s="319"/>
      <c r="AV201" s="315"/>
      <c r="AW201" s="318" t="s">
        <v>101</v>
      </c>
      <c r="AX201" s="319"/>
      <c r="AY201" s="320"/>
    </row>
    <row r="202" spans="24:51" ht="15.75" customHeight="1" thickBot="1">
      <c r="X202" s="31" t="s">
        <v>52</v>
      </c>
      <c r="AA202" s="328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1" t="s">
        <v>29</v>
      </c>
      <c r="AB221" s="323" t="s">
        <v>42</v>
      </c>
      <c r="AC221" s="319"/>
      <c r="AD221" s="319"/>
      <c r="AE221" s="318" t="s">
        <v>43</v>
      </c>
      <c r="AF221" s="319"/>
      <c r="AG221" s="315"/>
      <c r="AH221" s="318" t="s">
        <v>44</v>
      </c>
      <c r="AI221" s="319"/>
      <c r="AJ221" s="319"/>
      <c r="AK221" s="318" t="s">
        <v>45</v>
      </c>
      <c r="AL221" s="319"/>
      <c r="AM221" s="320"/>
      <c r="AN221" s="324" t="s">
        <v>130</v>
      </c>
      <c r="AO221" s="325"/>
      <c r="AP221" s="326"/>
      <c r="AQ221" s="318" t="s">
        <v>46</v>
      </c>
      <c r="AR221" s="319"/>
      <c r="AS221" s="319"/>
      <c r="AT221" s="315" t="s">
        <v>47</v>
      </c>
      <c r="AU221" s="316"/>
      <c r="AV221" s="317"/>
      <c r="AW221" s="318" t="s">
        <v>101</v>
      </c>
      <c r="AX221" s="319"/>
      <c r="AY221" s="320"/>
    </row>
    <row r="222" spans="24:51" ht="15.75" customHeight="1" thickBot="1">
      <c r="AA222" s="322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8924</v>
      </c>
      <c r="AC223" s="263">
        <v>23.992940385476999</v>
      </c>
      <c r="AD223" s="264">
        <v>6.4234782709192997</v>
      </c>
      <c r="AE223" s="248">
        <v>8843</v>
      </c>
      <c r="AF223" s="265">
        <v>22.612461834219001</v>
      </c>
      <c r="AG223" s="266">
        <v>5.8980912985904999</v>
      </c>
      <c r="AH223" s="253">
        <v>8899</v>
      </c>
      <c r="AI223" s="263">
        <v>40.538487470501998</v>
      </c>
      <c r="AJ223" s="264">
        <v>10.38117952326</v>
      </c>
      <c r="AK223" s="253">
        <v>8834</v>
      </c>
      <c r="AL223" s="263">
        <v>47.987434910573</v>
      </c>
      <c r="AM223" s="264">
        <v>8.0296180284416998</v>
      </c>
      <c r="AN223" s="253">
        <v>685</v>
      </c>
      <c r="AO223" s="263">
        <v>457.55474452555001</v>
      </c>
      <c r="AP223" s="264">
        <v>95.042658913118004</v>
      </c>
      <c r="AQ223" s="253">
        <v>8704</v>
      </c>
      <c r="AR223" s="263">
        <v>8.6952665441000008</v>
      </c>
      <c r="AS223" s="264">
        <v>1.1092926912000001</v>
      </c>
      <c r="AT223" s="253">
        <v>8817</v>
      </c>
      <c r="AU223" s="265">
        <v>179.56062152659999</v>
      </c>
      <c r="AV223" s="266">
        <v>28.868034447504002</v>
      </c>
      <c r="AW223" s="253">
        <v>8808</v>
      </c>
      <c r="AX223" s="263">
        <v>16.726498637601999</v>
      </c>
      <c r="AY223" s="264">
        <v>5.3161237055005</v>
      </c>
    </row>
    <row r="224" spans="24:51" ht="15.75" customHeight="1" thickBot="1">
      <c r="AA224" s="68" t="s">
        <v>123</v>
      </c>
      <c r="AB224" s="260">
        <v>8657</v>
      </c>
      <c r="AC224" s="267">
        <v>21.045627815641001</v>
      </c>
      <c r="AD224" s="268">
        <v>4.5009109908241998</v>
      </c>
      <c r="AE224" s="260">
        <v>8544</v>
      </c>
      <c r="AF224" s="267">
        <v>19.166198501873001</v>
      </c>
      <c r="AG224" s="268">
        <v>5.3578705900230004</v>
      </c>
      <c r="AH224" s="260">
        <v>8612</v>
      </c>
      <c r="AI224" s="267">
        <v>43.316302833256003</v>
      </c>
      <c r="AJ224" s="268">
        <v>10.364814517812</v>
      </c>
      <c r="AK224" s="255">
        <v>8554</v>
      </c>
      <c r="AL224" s="269">
        <v>43.973579611877</v>
      </c>
      <c r="AM224" s="270">
        <v>6.6877897763835001</v>
      </c>
      <c r="AN224" s="255">
        <v>627</v>
      </c>
      <c r="AO224" s="269">
        <v>324.7033492823</v>
      </c>
      <c r="AP224" s="270">
        <v>53.553007733709002</v>
      </c>
      <c r="AQ224" s="255">
        <v>8394</v>
      </c>
      <c r="AR224" s="269">
        <v>9.2912318322999994</v>
      </c>
      <c r="AS224" s="270">
        <v>0.94039537449999999</v>
      </c>
      <c r="AT224" s="255">
        <v>8541</v>
      </c>
      <c r="AU224" s="269">
        <v>160.18897084650999</v>
      </c>
      <c r="AV224" s="270">
        <v>24.177376831962</v>
      </c>
      <c r="AW224" s="260">
        <v>8510</v>
      </c>
      <c r="AX224" s="267">
        <v>10.268860164512001</v>
      </c>
      <c r="AY224" s="268">
        <v>3.4810375286199999</v>
      </c>
    </row>
    <row r="225" spans="27:51" ht="15.75" customHeight="1">
      <c r="AA225" s="58" t="s">
        <v>77</v>
      </c>
      <c r="AB225" s="248">
        <v>8988</v>
      </c>
      <c r="AC225" s="265">
        <v>29.500111259457</v>
      </c>
      <c r="AD225" s="266">
        <v>7.2376944976365998</v>
      </c>
      <c r="AE225" s="253">
        <v>8893</v>
      </c>
      <c r="AF225" s="263">
        <v>26.169908917126001</v>
      </c>
      <c r="AG225" s="264">
        <v>6.2758799999306003</v>
      </c>
      <c r="AH225" s="253">
        <v>8954</v>
      </c>
      <c r="AI225" s="263">
        <v>45.022671431761999</v>
      </c>
      <c r="AJ225" s="264">
        <v>11.118938021268001</v>
      </c>
      <c r="AK225" s="253">
        <v>8842</v>
      </c>
      <c r="AL225" s="263">
        <v>51.256276860439002</v>
      </c>
      <c r="AM225" s="264">
        <v>8.4125963036157998</v>
      </c>
      <c r="AN225" s="253">
        <v>714</v>
      </c>
      <c r="AO225" s="263">
        <v>422.02661064426002</v>
      </c>
      <c r="AP225" s="264">
        <v>81.690557085671998</v>
      </c>
      <c r="AQ225" s="253">
        <v>8719</v>
      </c>
      <c r="AR225" s="263">
        <v>8.0769468975999992</v>
      </c>
      <c r="AS225" s="264">
        <v>0.93008930089999997</v>
      </c>
      <c r="AT225" s="253">
        <v>8857</v>
      </c>
      <c r="AU225" s="263">
        <v>196.08004967822001</v>
      </c>
      <c r="AV225" s="264">
        <v>29.507922788881999</v>
      </c>
      <c r="AW225" s="253">
        <v>8839</v>
      </c>
      <c r="AX225" s="263">
        <v>19.702115623939001</v>
      </c>
      <c r="AY225" s="264">
        <v>6.0047001131195996</v>
      </c>
    </row>
    <row r="226" spans="27:51" ht="15.75" customHeight="1" thickBot="1">
      <c r="AA226" s="57" t="s">
        <v>76</v>
      </c>
      <c r="AB226" s="255">
        <v>8596</v>
      </c>
      <c r="AC226" s="269">
        <v>23.014076314564999</v>
      </c>
      <c r="AD226" s="270">
        <v>4.6815431887146</v>
      </c>
      <c r="AE226" s="260">
        <v>8481</v>
      </c>
      <c r="AF226" s="267">
        <v>21.41598868058</v>
      </c>
      <c r="AG226" s="268">
        <v>5.7083643521792</v>
      </c>
      <c r="AH226" s="260">
        <v>8566</v>
      </c>
      <c r="AI226" s="267">
        <v>46.148727527433998</v>
      </c>
      <c r="AJ226" s="268">
        <v>10.744457951164</v>
      </c>
      <c r="AK226" s="260">
        <v>8468</v>
      </c>
      <c r="AL226" s="267">
        <v>45.504251299007997</v>
      </c>
      <c r="AM226" s="268">
        <v>6.8463268750362003</v>
      </c>
      <c r="AN226" s="260">
        <v>626</v>
      </c>
      <c r="AO226" s="267">
        <v>314.04952076677</v>
      </c>
      <c r="AP226" s="268">
        <v>53.635383318942999</v>
      </c>
      <c r="AQ226" s="260">
        <v>8249</v>
      </c>
      <c r="AR226" s="267">
        <v>9.0659110194999997</v>
      </c>
      <c r="AS226" s="268">
        <v>0.9211383715</v>
      </c>
      <c r="AT226" s="260">
        <v>8466</v>
      </c>
      <c r="AU226" s="267">
        <v>164.14564138909</v>
      </c>
      <c r="AV226" s="268">
        <v>24.862255910327999</v>
      </c>
      <c r="AW226" s="260">
        <v>8444</v>
      </c>
      <c r="AX226" s="267">
        <v>11.744433917575</v>
      </c>
      <c r="AY226" s="268">
        <v>3.9390188830769999</v>
      </c>
    </row>
    <row r="227" spans="27:51" ht="15.75" customHeight="1">
      <c r="AA227" s="56" t="s">
        <v>79</v>
      </c>
      <c r="AB227" s="253">
        <v>9220</v>
      </c>
      <c r="AC227" s="263">
        <v>34.025162689805001</v>
      </c>
      <c r="AD227" s="264">
        <v>7.4108957397223998</v>
      </c>
      <c r="AE227" s="253">
        <v>9083</v>
      </c>
      <c r="AF227" s="263">
        <v>28.457007596608999</v>
      </c>
      <c r="AG227" s="264">
        <v>6.1510026742420996</v>
      </c>
      <c r="AH227" s="253">
        <v>9147</v>
      </c>
      <c r="AI227" s="263">
        <v>48.461572100142</v>
      </c>
      <c r="AJ227" s="264">
        <v>11.319917186231001</v>
      </c>
      <c r="AK227" s="253">
        <v>9024</v>
      </c>
      <c r="AL227" s="263">
        <v>54.499113475176998</v>
      </c>
      <c r="AM227" s="264">
        <v>8.0987887584273999</v>
      </c>
      <c r="AN227" s="253">
        <v>703</v>
      </c>
      <c r="AO227" s="263">
        <v>408.54054054054001</v>
      </c>
      <c r="AP227" s="264">
        <v>71.952110880128004</v>
      </c>
      <c r="AQ227" s="253">
        <v>8934</v>
      </c>
      <c r="AR227" s="263">
        <v>7.6564629504999999</v>
      </c>
      <c r="AS227" s="264">
        <v>0.83671751999999999</v>
      </c>
      <c r="AT227" s="248">
        <v>9040</v>
      </c>
      <c r="AU227" s="265">
        <v>209.90818584070999</v>
      </c>
      <c r="AV227" s="266">
        <v>28.433197288915</v>
      </c>
      <c r="AW227" s="253">
        <v>9044</v>
      </c>
      <c r="AX227" s="263">
        <v>22.227111897391001</v>
      </c>
      <c r="AY227" s="264">
        <v>6.2983923265219</v>
      </c>
    </row>
    <row r="228" spans="27:51" ht="15.75" customHeight="1" thickBot="1">
      <c r="AA228" s="57" t="s">
        <v>78</v>
      </c>
      <c r="AB228" s="260">
        <v>8477</v>
      </c>
      <c r="AC228" s="267">
        <v>24.612008965436001</v>
      </c>
      <c r="AD228" s="268">
        <v>4.8206984690018997</v>
      </c>
      <c r="AE228" s="260">
        <v>8349</v>
      </c>
      <c r="AF228" s="267">
        <v>23.326146843933</v>
      </c>
      <c r="AG228" s="268">
        <v>5.8962530855184996</v>
      </c>
      <c r="AH228" s="260">
        <v>8432</v>
      </c>
      <c r="AI228" s="267">
        <v>48.870730550285003</v>
      </c>
      <c r="AJ228" s="268">
        <v>10.304399753878</v>
      </c>
      <c r="AK228" s="260">
        <v>8306</v>
      </c>
      <c r="AL228" s="267">
        <v>46.741873344570003</v>
      </c>
      <c r="AM228" s="268">
        <v>6.7789255936012998</v>
      </c>
      <c r="AN228" s="260">
        <v>672</v>
      </c>
      <c r="AO228" s="267">
        <v>316.33779761904998</v>
      </c>
      <c r="AP228" s="268">
        <v>52.954586734720998</v>
      </c>
      <c r="AQ228" s="260">
        <v>8147</v>
      </c>
      <c r="AR228" s="267">
        <v>8.9146066036999994</v>
      </c>
      <c r="AS228" s="268">
        <v>0.92411973059999997</v>
      </c>
      <c r="AT228" s="255">
        <v>8313</v>
      </c>
      <c r="AU228" s="269">
        <v>167.78226873572001</v>
      </c>
      <c r="AV228" s="270">
        <v>24.695118584591999</v>
      </c>
      <c r="AW228" s="260">
        <v>8283</v>
      </c>
      <c r="AX228" s="267">
        <v>12.7857056622</v>
      </c>
      <c r="AY228" s="268">
        <v>4.1899280624620996</v>
      </c>
    </row>
    <row r="229" spans="27:51" ht="15.75" customHeight="1">
      <c r="AA229" s="56" t="s">
        <v>81</v>
      </c>
      <c r="AB229" s="234">
        <v>6116</v>
      </c>
      <c r="AC229" s="235">
        <v>36.600882930019999</v>
      </c>
      <c r="AD229" s="236">
        <v>7.1438525194500997</v>
      </c>
      <c r="AE229" s="234">
        <v>6099</v>
      </c>
      <c r="AF229" s="235">
        <v>28.202000327922999</v>
      </c>
      <c r="AG229" s="236">
        <v>5.8116994396232</v>
      </c>
      <c r="AH229" s="237">
        <v>6115</v>
      </c>
      <c r="AI229" s="235">
        <v>48.892886345053</v>
      </c>
      <c r="AJ229" s="238">
        <v>11.233135074890001</v>
      </c>
      <c r="AK229" s="234">
        <v>6095</v>
      </c>
      <c r="AL229" s="235">
        <v>56.815750615257997</v>
      </c>
      <c r="AM229" s="236">
        <v>6.5612172172543</v>
      </c>
      <c r="AN229" s="253">
        <v>1123</v>
      </c>
      <c r="AO229" s="263">
        <v>402.17453250223002</v>
      </c>
      <c r="AP229" s="264">
        <v>69.237982423006002</v>
      </c>
      <c r="AQ229" s="234">
        <v>5956</v>
      </c>
      <c r="AR229" s="235">
        <v>7.5438213566151999</v>
      </c>
      <c r="AS229" s="236">
        <v>0.70692183176470003</v>
      </c>
      <c r="AT229" s="237">
        <v>6097</v>
      </c>
      <c r="AU229" s="235">
        <v>218.25848778087999</v>
      </c>
      <c r="AV229" s="238">
        <v>25.295402461809999</v>
      </c>
      <c r="AW229" s="239">
        <v>6052</v>
      </c>
      <c r="AX229" s="271">
        <v>22.889127561136998</v>
      </c>
      <c r="AY229" s="240">
        <v>6.0005316322826996</v>
      </c>
    </row>
    <row r="230" spans="27:51" ht="15.75" customHeight="1" thickBot="1">
      <c r="AA230" s="57" t="s">
        <v>80</v>
      </c>
      <c r="AB230" s="241">
        <v>5997</v>
      </c>
      <c r="AC230" s="242">
        <v>24.926963481741002</v>
      </c>
      <c r="AD230" s="243">
        <v>4.6373129556313</v>
      </c>
      <c r="AE230" s="241">
        <v>5974</v>
      </c>
      <c r="AF230" s="242">
        <v>22.092233009708998</v>
      </c>
      <c r="AG230" s="243">
        <v>5.6853158171151996</v>
      </c>
      <c r="AH230" s="244">
        <v>6005</v>
      </c>
      <c r="AI230" s="242">
        <v>48.424979184012997</v>
      </c>
      <c r="AJ230" s="245">
        <v>10.325123247384999</v>
      </c>
      <c r="AK230" s="241">
        <v>5970</v>
      </c>
      <c r="AL230" s="242">
        <v>47.898157453936001</v>
      </c>
      <c r="AM230" s="243">
        <v>5.6463913776153998</v>
      </c>
      <c r="AN230" s="255">
        <v>776</v>
      </c>
      <c r="AO230" s="269">
        <v>309.38144329897</v>
      </c>
      <c r="AP230" s="270">
        <v>45.606183689148999</v>
      </c>
      <c r="AQ230" s="241">
        <v>5857</v>
      </c>
      <c r="AR230" s="242">
        <v>9.0259518524841997</v>
      </c>
      <c r="AS230" s="243">
        <v>0.82990915198610005</v>
      </c>
      <c r="AT230" s="244">
        <v>5977</v>
      </c>
      <c r="AU230" s="242">
        <v>169.38949305672</v>
      </c>
      <c r="AV230" s="245">
        <v>22.984422509015999</v>
      </c>
      <c r="AW230" s="246">
        <v>5954</v>
      </c>
      <c r="AX230" s="272">
        <v>12.691971783674999</v>
      </c>
      <c r="AY230" s="247">
        <v>3.8720740621309</v>
      </c>
    </row>
    <row r="231" spans="27:51" ht="15.75" customHeight="1">
      <c r="AA231" s="56" t="s">
        <v>83</v>
      </c>
      <c r="AB231" s="248">
        <v>5950</v>
      </c>
      <c r="AC231" s="249">
        <v>38.587394957983001</v>
      </c>
      <c r="AD231" s="250">
        <v>7.4539213701611002</v>
      </c>
      <c r="AE231" s="248">
        <v>5903</v>
      </c>
      <c r="AF231" s="249">
        <v>29.534304590885998</v>
      </c>
      <c r="AG231" s="250">
        <v>5.9212441583083999</v>
      </c>
      <c r="AH231" s="251">
        <v>5932</v>
      </c>
      <c r="AI231" s="249">
        <v>50.867835468644998</v>
      </c>
      <c r="AJ231" s="252">
        <v>11.373047609965001</v>
      </c>
      <c r="AK231" s="248">
        <v>5904</v>
      </c>
      <c r="AL231" s="249">
        <v>57.561144986450003</v>
      </c>
      <c r="AM231" s="250">
        <v>7.1819829189525999</v>
      </c>
      <c r="AN231" s="253">
        <v>1061</v>
      </c>
      <c r="AO231" s="263">
        <v>394.31856738926001</v>
      </c>
      <c r="AP231" s="264">
        <v>76.530079942849</v>
      </c>
      <c r="AQ231" s="248">
        <v>5829</v>
      </c>
      <c r="AR231" s="249">
        <v>7.3894321495968001</v>
      </c>
      <c r="AS231" s="250">
        <v>0.75604961430369999</v>
      </c>
      <c r="AT231" s="251">
        <v>5911</v>
      </c>
      <c r="AU231" s="249">
        <v>223.37320250381001</v>
      </c>
      <c r="AV231" s="252">
        <v>26.306030252153001</v>
      </c>
      <c r="AW231" s="253">
        <v>5866</v>
      </c>
      <c r="AX231" s="263">
        <v>24.405727923628</v>
      </c>
      <c r="AY231" s="254">
        <v>6.356882242108</v>
      </c>
    </row>
    <row r="232" spans="27:51" ht="15.75" customHeight="1" thickBot="1">
      <c r="AA232" s="57" t="s">
        <v>82</v>
      </c>
      <c r="AB232" s="255">
        <v>6019</v>
      </c>
      <c r="AC232" s="256">
        <v>25.674862934042</v>
      </c>
      <c r="AD232" s="257">
        <v>4.7844656051578998</v>
      </c>
      <c r="AE232" s="255">
        <v>5955</v>
      </c>
      <c r="AF232" s="256">
        <v>22.974979009236002</v>
      </c>
      <c r="AG232" s="257">
        <v>5.8364691522641001</v>
      </c>
      <c r="AH232" s="258">
        <v>5998</v>
      </c>
      <c r="AI232" s="256">
        <v>49.318272757586001</v>
      </c>
      <c r="AJ232" s="259">
        <v>10.510842423668</v>
      </c>
      <c r="AK232" s="255">
        <v>5970</v>
      </c>
      <c r="AL232" s="256">
        <v>48.139363484086999</v>
      </c>
      <c r="AM232" s="257">
        <v>5.9282871588823998</v>
      </c>
      <c r="AN232" s="260">
        <v>798</v>
      </c>
      <c r="AO232" s="267">
        <v>308.09899749373</v>
      </c>
      <c r="AP232" s="268">
        <v>53.721868179542</v>
      </c>
      <c r="AQ232" s="255">
        <v>5829</v>
      </c>
      <c r="AR232" s="256">
        <v>9.0163835992450991</v>
      </c>
      <c r="AS232" s="257">
        <v>0.90783077738219997</v>
      </c>
      <c r="AT232" s="258">
        <v>5971</v>
      </c>
      <c r="AU232" s="256">
        <v>169.94607268464</v>
      </c>
      <c r="AV232" s="259">
        <v>23.021127269049</v>
      </c>
      <c r="AW232" s="260">
        <v>5933</v>
      </c>
      <c r="AX232" s="267">
        <v>13.195516602055999</v>
      </c>
      <c r="AY232" s="261">
        <v>4.0223415336031998</v>
      </c>
    </row>
    <row r="233" spans="27:51" ht="15.75" customHeight="1">
      <c r="AA233" s="56" t="s">
        <v>85</v>
      </c>
      <c r="AB233" s="234">
        <v>6195</v>
      </c>
      <c r="AC233" s="235">
        <v>40.374495560935998</v>
      </c>
      <c r="AD233" s="236">
        <v>7.4932018517278003</v>
      </c>
      <c r="AE233" s="234">
        <v>6146</v>
      </c>
      <c r="AF233" s="235">
        <v>30.683859420760999</v>
      </c>
      <c r="AG233" s="236">
        <v>6.1034309717118003</v>
      </c>
      <c r="AH233" s="237">
        <v>6158</v>
      </c>
      <c r="AI233" s="235">
        <v>51.825592724910997</v>
      </c>
      <c r="AJ233" s="238">
        <v>11.543244679908</v>
      </c>
      <c r="AK233" s="234">
        <v>6125</v>
      </c>
      <c r="AL233" s="235">
        <v>58.464979591837</v>
      </c>
      <c r="AM233" s="236">
        <v>7.4166799906699996</v>
      </c>
      <c r="AN233" s="253">
        <v>1066</v>
      </c>
      <c r="AO233" s="263">
        <v>403.06285178235999</v>
      </c>
      <c r="AP233" s="264">
        <v>82.935705562875</v>
      </c>
      <c r="AQ233" s="234">
        <v>6006</v>
      </c>
      <c r="AR233" s="235">
        <v>7.3437562437562001</v>
      </c>
      <c r="AS233" s="236">
        <v>0.75879312333479998</v>
      </c>
      <c r="AT233" s="237">
        <v>6138</v>
      </c>
      <c r="AU233" s="235">
        <v>226.87601824698999</v>
      </c>
      <c r="AV233" s="238">
        <v>26.380689784931</v>
      </c>
      <c r="AW233" s="239">
        <v>6092</v>
      </c>
      <c r="AX233" s="271">
        <v>25.226854891660999</v>
      </c>
      <c r="AY233" s="240">
        <v>6.4276084057539</v>
      </c>
    </row>
    <row r="234" spans="27:51" ht="15.75" customHeight="1" thickBot="1">
      <c r="AA234" s="57" t="s">
        <v>84</v>
      </c>
      <c r="AB234" s="255">
        <v>6063</v>
      </c>
      <c r="AC234" s="256">
        <v>26.259112650502999</v>
      </c>
      <c r="AD234" s="257">
        <v>4.8339626249618997</v>
      </c>
      <c r="AE234" s="255">
        <v>5996</v>
      </c>
      <c r="AF234" s="256">
        <v>23.820046697799</v>
      </c>
      <c r="AG234" s="257">
        <v>5.9946992207095997</v>
      </c>
      <c r="AH234" s="258">
        <v>6049</v>
      </c>
      <c r="AI234" s="256">
        <v>50.199206480409998</v>
      </c>
      <c r="AJ234" s="259">
        <v>10.376501582156999</v>
      </c>
      <c r="AK234" s="255">
        <v>5986</v>
      </c>
      <c r="AL234" s="256">
        <v>48.683260942197997</v>
      </c>
      <c r="AM234" s="257">
        <v>6.2071382459292996</v>
      </c>
      <c r="AN234" s="260">
        <v>706</v>
      </c>
      <c r="AO234" s="267">
        <v>312.32577903683</v>
      </c>
      <c r="AP234" s="268">
        <v>53.858694430001997</v>
      </c>
      <c r="AQ234" s="255">
        <v>5870</v>
      </c>
      <c r="AR234" s="256">
        <v>9.0370187393526002</v>
      </c>
      <c r="AS234" s="257">
        <v>0.97872807427289998</v>
      </c>
      <c r="AT234" s="258">
        <v>5996</v>
      </c>
      <c r="AU234" s="256">
        <v>171.53068712474999</v>
      </c>
      <c r="AV234" s="259">
        <v>23.911629610304001</v>
      </c>
      <c r="AW234" s="260">
        <v>5978</v>
      </c>
      <c r="AX234" s="267">
        <v>13.666276346604</v>
      </c>
      <c r="AY234" s="26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54</v>
      </c>
      <c r="H3" s="74" t="s">
        <v>30</v>
      </c>
      <c r="I3" s="77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7" t="str">
        <f>I3</f>
        <v>女子</v>
      </c>
      <c r="D7" s="273">
        <f>VLOOKUP($B$4,$AA$203:$AV$214,3,FALSE)</f>
        <v>23.994336569579289</v>
      </c>
      <c r="E7" s="273">
        <f>VLOOKUP($B$4,$AA$203:$AV$214,6,FALSE)</f>
        <v>22.536942209217266</v>
      </c>
      <c r="F7" s="273">
        <f>VLOOKUP($B$4,$AA$203:$AV$214,9,FALSE)</f>
        <v>47.2978102189781</v>
      </c>
      <c r="G7" s="273">
        <f>VLOOKUP($B$4,$AA$203:$AV$214,12,FALSE)</f>
        <v>47.860396767083024</v>
      </c>
      <c r="H7" s="273">
        <f>VLOOKUP($B$4,$AA$203:$AV$214,15,FALSE)</f>
        <v>289.74257425742576</v>
      </c>
      <c r="I7" s="273">
        <f>VLOOKUP($B$4,$AA$203:$AV$214,18,FALSE)</f>
        <v>8.7645634629493845</v>
      </c>
      <c r="J7" s="273">
        <f>VLOOKUP($B$4,$AA$203:$AV$214,21,FALSE)</f>
        <v>172.96263736263737</v>
      </c>
      <c r="K7" s="273">
        <f>VLOOKUP($B$4,$AA$203:$AZ$214,24,FALSE)</f>
        <v>13.317472118959108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134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２年</v>
      </c>
      <c r="C11" s="73" t="str">
        <f>I3</f>
        <v>女子</v>
      </c>
      <c r="D11" s="274">
        <f>VLOOKUP($B$4,$AA$223:$AY$234,3,FALSE)</f>
        <v>23.014076314564999</v>
      </c>
      <c r="E11" s="274">
        <f>VLOOKUP($B$4,$AA$223:$AY$234,6,FALSE)</f>
        <v>21.41598868058</v>
      </c>
      <c r="F11" s="274">
        <f>VLOOKUP($B$4,$AA$223:$AY$234,9,FALSE)</f>
        <v>46.148727527433998</v>
      </c>
      <c r="G11" s="274">
        <f>VLOOKUP($B$4,$AA$223:$AY$234,12,FALSE)</f>
        <v>45.504251299007997</v>
      </c>
      <c r="H11" s="274">
        <f>VLOOKUP($B$4,$AA$223:$AY$234,15,FALSE)</f>
        <v>314.04952076677</v>
      </c>
      <c r="I11" s="274">
        <f>VLOOKUP($B$4,$AA$223:$AY$234,18,FALSE)</f>
        <v>9.0659110194999997</v>
      </c>
      <c r="J11" s="274">
        <f>VLOOKUP($B$4,$AA$223:$AY$234,21,FALSE)</f>
        <v>164.14564138909</v>
      </c>
      <c r="K11" s="274">
        <f>VLOOKUP($B$4,$AA$223:$AZ$234,24,FALSE)</f>
        <v>11.744433917575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２年</v>
      </c>
      <c r="C15" s="85" t="str">
        <f>I3</f>
        <v>女子</v>
      </c>
      <c r="D15" s="275" t="str">
        <f>VLOOKUP('データシート （中２女子）'!$C$5,'データシート （中２女子）'!$C$5:$AN$5,8)</f>
        <v/>
      </c>
      <c r="E15" s="275" t="str">
        <f>VLOOKUP('データシート （中２女子）'!$C$5,'データシート （中２女子）'!$C$5:$AN$5,12)</f>
        <v/>
      </c>
      <c r="F15" s="275" t="str">
        <f>VLOOKUP('データシート （中２女子）'!$C$5,'データシート （中２女子）'!$C$5:$AN$5,16)</f>
        <v/>
      </c>
      <c r="G15" s="275" t="str">
        <f>VLOOKUP('データシート （中２女子）'!$C$5,'データシート （中２女子）'!$C$5:$AN$5,20)</f>
        <v/>
      </c>
      <c r="H15" s="275" t="str">
        <f>VLOOKUP('データシート （中２女子）'!$C$5,'データシート （中２女子）'!$C$5:$AN$5,26)</f>
        <v/>
      </c>
      <c r="I15" s="275" t="str">
        <f>VLOOKUP('データシート （中２女子）'!$C$5,'データシート （中２女子）'!$C$5:$AN$5,34)</f>
        <v/>
      </c>
      <c r="J15" s="275" t="str">
        <f>VLOOKUP('データシート （中２女子）'!$C$5,'データシート （中２女子）'!$C$5:$AN$5,38)</f>
        <v/>
      </c>
      <c r="K15" s="275" t="str">
        <f>VLOOKUP('データシート （中２女子）'!$C$5,'データシート （中２女子）'!$C$5:$AX$5,42)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41" t="e">
        <f>VLOOKUP(H17,'データシート （中２女子）'!A10:AX165,2,FALSE)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276" t="e">
        <f>VLOOKUP($H$17,'データシート （中２女子）'!$A$10:$AR$165,10,FALSE)</f>
        <v>#N/A</v>
      </c>
      <c r="E20" s="276" t="e">
        <f>VLOOKUP($H$17,'データシート （中２女子）'!$A$10:$AR$165,14,FALSE)</f>
        <v>#N/A</v>
      </c>
      <c r="F20" s="276" t="e">
        <f>VLOOKUP($H$17,'データシート （中２女子）'!$A$10:$AR$165,18,FALSE)</f>
        <v>#N/A</v>
      </c>
      <c r="G20" s="276" t="e">
        <f>VLOOKUP($H$17,'データシート （中２女子）'!$A$10:$AR$165,22,FALSE)</f>
        <v>#N/A</v>
      </c>
      <c r="H20" s="276" t="e">
        <f>VLOOKUP($H$17,'データシート （中２女子）'!$A$10:$AR$165,28,FALSE)</f>
        <v>#N/A</v>
      </c>
      <c r="I20" s="276" t="e">
        <f>VLOOKUP($H$17,'データシート （中２女子）'!$A$10:$AR$165,36,FALSE)</f>
        <v>#N/A</v>
      </c>
      <c r="J20" s="276" t="e">
        <f>VLOOKUP($H$17,'データシート （中２女子）'!$A$10:$AR$165,40,FALSE)</f>
        <v>#N/A</v>
      </c>
      <c r="K20" s="276" t="e">
        <f>VLOOKUP($H$17,'データシート （中２女子）'!$A$10:$AR$165,44,FALSE)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262" t="e">
        <f>VLOOKUP($H$17,'データシート （中２女子）'!$A$10:$AR$165,13,FALSE)</f>
        <v>#N/A</v>
      </c>
      <c r="E21" s="262" t="e">
        <f>VLOOKUP($H$17,'データシート （中２女子）'!$A$10:$AR$165,17,FALSE)</f>
        <v>#N/A</v>
      </c>
      <c r="F21" s="262" t="e">
        <f>VLOOKUP($H$17,'データシート （中２女子）'!$A$10:$AR$165,21,FALSE)</f>
        <v>#N/A</v>
      </c>
      <c r="G21" s="262" t="e">
        <f>VLOOKUP($H$17,'データシート （中２女子）'!$A$10:$AR$165,25,FALSE)</f>
        <v>#N/A</v>
      </c>
      <c r="H21" s="262" t="e">
        <f>VLOOKUP($H$17,'データシート （中２女子）'!$A$10:$AR$165,31,FALSE)</f>
        <v>#N/A</v>
      </c>
      <c r="I21" s="262" t="e">
        <f>VLOOKUP($H$17,'データシート （中２女子）'!$A$10:$AR$165,39,FALSE)</f>
        <v>#N/A</v>
      </c>
      <c r="J21" s="262" t="e">
        <f>VLOOKUP($H$17,'データシート （中２女子）'!$A$10:$AR$165,43,FALSE)</f>
        <v>#N/A</v>
      </c>
      <c r="K21" s="262" t="e">
        <f>VLOOKUP($H$17,'データシート （中２女子）'!$A$10:$AZ$165,47,FALSE)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 （中２女子）'!A10:AX165,48,FALSE)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 （中２女子）'!A10:AX165,49)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7" t="s">
        <v>29</v>
      </c>
      <c r="AB201" s="323" t="s">
        <v>42</v>
      </c>
      <c r="AC201" s="319"/>
      <c r="AD201" s="315"/>
      <c r="AE201" s="318" t="s">
        <v>43</v>
      </c>
      <c r="AF201" s="319"/>
      <c r="AG201" s="320"/>
      <c r="AH201" s="318" t="s">
        <v>44</v>
      </c>
      <c r="AI201" s="319"/>
      <c r="AJ201" s="315"/>
      <c r="AK201" s="318" t="s">
        <v>45</v>
      </c>
      <c r="AL201" s="319"/>
      <c r="AM201" s="320"/>
      <c r="AN201" s="324" t="s">
        <v>130</v>
      </c>
      <c r="AO201" s="325"/>
      <c r="AP201" s="326"/>
      <c r="AQ201" s="318" t="s">
        <v>46</v>
      </c>
      <c r="AR201" s="319"/>
      <c r="AS201" s="320"/>
      <c r="AT201" s="318" t="s">
        <v>47</v>
      </c>
      <c r="AU201" s="319"/>
      <c r="AV201" s="315"/>
      <c r="AW201" s="318" t="s">
        <v>101</v>
      </c>
      <c r="AX201" s="319"/>
      <c r="AY201" s="320"/>
    </row>
    <row r="202" spans="24:51" ht="15.75" customHeight="1" thickBot="1">
      <c r="X202" s="31" t="s">
        <v>52</v>
      </c>
      <c r="AA202" s="328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1" t="s">
        <v>29</v>
      </c>
      <c r="AB221" s="323" t="s">
        <v>42</v>
      </c>
      <c r="AC221" s="319"/>
      <c r="AD221" s="319"/>
      <c r="AE221" s="318" t="s">
        <v>43</v>
      </c>
      <c r="AF221" s="319"/>
      <c r="AG221" s="315"/>
      <c r="AH221" s="318" t="s">
        <v>44</v>
      </c>
      <c r="AI221" s="319"/>
      <c r="AJ221" s="319"/>
      <c r="AK221" s="318" t="s">
        <v>45</v>
      </c>
      <c r="AL221" s="319"/>
      <c r="AM221" s="320"/>
      <c r="AN221" s="324" t="s">
        <v>130</v>
      </c>
      <c r="AO221" s="325"/>
      <c r="AP221" s="326"/>
      <c r="AQ221" s="318" t="s">
        <v>46</v>
      </c>
      <c r="AR221" s="319"/>
      <c r="AS221" s="319"/>
      <c r="AT221" s="315" t="s">
        <v>47</v>
      </c>
      <c r="AU221" s="316"/>
      <c r="AV221" s="317"/>
      <c r="AW221" s="318" t="s">
        <v>101</v>
      </c>
      <c r="AX221" s="319"/>
      <c r="AY221" s="320"/>
    </row>
    <row r="222" spans="24:51" ht="15.75" customHeight="1" thickBot="1">
      <c r="AA222" s="322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8924</v>
      </c>
      <c r="AC223" s="263">
        <v>23.992940385476999</v>
      </c>
      <c r="AD223" s="264">
        <v>6.4234782709192997</v>
      </c>
      <c r="AE223" s="248">
        <v>8843</v>
      </c>
      <c r="AF223" s="265">
        <v>22.612461834219001</v>
      </c>
      <c r="AG223" s="266">
        <v>5.8980912985904999</v>
      </c>
      <c r="AH223" s="253">
        <v>8899</v>
      </c>
      <c r="AI223" s="263">
        <v>40.538487470501998</v>
      </c>
      <c r="AJ223" s="264">
        <v>10.38117952326</v>
      </c>
      <c r="AK223" s="253">
        <v>8834</v>
      </c>
      <c r="AL223" s="263">
        <v>47.987434910573</v>
      </c>
      <c r="AM223" s="264">
        <v>8.0296180284416998</v>
      </c>
      <c r="AN223" s="253">
        <v>685</v>
      </c>
      <c r="AO223" s="263">
        <v>457.55474452555001</v>
      </c>
      <c r="AP223" s="264">
        <v>95.042658913118004</v>
      </c>
      <c r="AQ223" s="253">
        <v>8704</v>
      </c>
      <c r="AR223" s="263">
        <v>8.6952665441000008</v>
      </c>
      <c r="AS223" s="264">
        <v>1.1092926912000001</v>
      </c>
      <c r="AT223" s="253">
        <v>8817</v>
      </c>
      <c r="AU223" s="265">
        <v>179.56062152659999</v>
      </c>
      <c r="AV223" s="266">
        <v>28.868034447504002</v>
      </c>
      <c r="AW223" s="253">
        <v>8808</v>
      </c>
      <c r="AX223" s="263">
        <v>16.726498637601999</v>
      </c>
      <c r="AY223" s="264">
        <v>5.3161237055005</v>
      </c>
    </row>
    <row r="224" spans="24:51" ht="15.75" customHeight="1" thickBot="1">
      <c r="AA224" s="68" t="s">
        <v>123</v>
      </c>
      <c r="AB224" s="260">
        <v>8657</v>
      </c>
      <c r="AC224" s="267">
        <v>21.045627815641001</v>
      </c>
      <c r="AD224" s="268">
        <v>4.5009109908241998</v>
      </c>
      <c r="AE224" s="260">
        <v>8544</v>
      </c>
      <c r="AF224" s="267">
        <v>19.166198501873001</v>
      </c>
      <c r="AG224" s="268">
        <v>5.3578705900230004</v>
      </c>
      <c r="AH224" s="260">
        <v>8612</v>
      </c>
      <c r="AI224" s="267">
        <v>43.316302833256003</v>
      </c>
      <c r="AJ224" s="268">
        <v>10.364814517812</v>
      </c>
      <c r="AK224" s="255">
        <v>8554</v>
      </c>
      <c r="AL224" s="269">
        <v>43.973579611877</v>
      </c>
      <c r="AM224" s="270">
        <v>6.6877897763835001</v>
      </c>
      <c r="AN224" s="255">
        <v>627</v>
      </c>
      <c r="AO224" s="269">
        <v>324.7033492823</v>
      </c>
      <c r="AP224" s="270">
        <v>53.553007733709002</v>
      </c>
      <c r="AQ224" s="255">
        <v>8394</v>
      </c>
      <c r="AR224" s="269">
        <v>9.2912318322999994</v>
      </c>
      <c r="AS224" s="270">
        <v>0.94039537449999999</v>
      </c>
      <c r="AT224" s="255">
        <v>8541</v>
      </c>
      <c r="AU224" s="269">
        <v>160.18897084650999</v>
      </c>
      <c r="AV224" s="270">
        <v>24.177376831962</v>
      </c>
      <c r="AW224" s="260">
        <v>8510</v>
      </c>
      <c r="AX224" s="267">
        <v>10.268860164512001</v>
      </c>
      <c r="AY224" s="268">
        <v>3.4810375286199999</v>
      </c>
    </row>
    <row r="225" spans="27:51" ht="15.75" customHeight="1">
      <c r="AA225" s="58" t="s">
        <v>77</v>
      </c>
      <c r="AB225" s="248">
        <v>8988</v>
      </c>
      <c r="AC225" s="265">
        <v>29.500111259457</v>
      </c>
      <c r="AD225" s="266">
        <v>7.2376944976365998</v>
      </c>
      <c r="AE225" s="253">
        <v>8893</v>
      </c>
      <c r="AF225" s="263">
        <v>26.169908917126001</v>
      </c>
      <c r="AG225" s="264">
        <v>6.2758799999306003</v>
      </c>
      <c r="AH225" s="253">
        <v>8954</v>
      </c>
      <c r="AI225" s="263">
        <v>45.022671431761999</v>
      </c>
      <c r="AJ225" s="264">
        <v>11.118938021268001</v>
      </c>
      <c r="AK225" s="253">
        <v>8842</v>
      </c>
      <c r="AL225" s="263">
        <v>51.256276860439002</v>
      </c>
      <c r="AM225" s="264">
        <v>8.4125963036157998</v>
      </c>
      <c r="AN225" s="253">
        <v>714</v>
      </c>
      <c r="AO225" s="263">
        <v>422.02661064426002</v>
      </c>
      <c r="AP225" s="264">
        <v>81.690557085671998</v>
      </c>
      <c r="AQ225" s="253">
        <v>8719</v>
      </c>
      <c r="AR225" s="263">
        <v>8.0769468975999992</v>
      </c>
      <c r="AS225" s="264">
        <v>0.93008930089999997</v>
      </c>
      <c r="AT225" s="253">
        <v>8857</v>
      </c>
      <c r="AU225" s="263">
        <v>196.08004967822001</v>
      </c>
      <c r="AV225" s="264">
        <v>29.507922788881999</v>
      </c>
      <c r="AW225" s="253">
        <v>8839</v>
      </c>
      <c r="AX225" s="263">
        <v>19.702115623939001</v>
      </c>
      <c r="AY225" s="264">
        <v>6.0047001131195996</v>
      </c>
    </row>
    <row r="226" spans="27:51" ht="15.75" customHeight="1" thickBot="1">
      <c r="AA226" s="57" t="s">
        <v>76</v>
      </c>
      <c r="AB226" s="255">
        <v>8596</v>
      </c>
      <c r="AC226" s="269">
        <v>23.014076314564999</v>
      </c>
      <c r="AD226" s="270">
        <v>4.6815431887146</v>
      </c>
      <c r="AE226" s="260">
        <v>8481</v>
      </c>
      <c r="AF226" s="267">
        <v>21.41598868058</v>
      </c>
      <c r="AG226" s="268">
        <v>5.7083643521792</v>
      </c>
      <c r="AH226" s="260">
        <v>8566</v>
      </c>
      <c r="AI226" s="267">
        <v>46.148727527433998</v>
      </c>
      <c r="AJ226" s="268">
        <v>10.744457951164</v>
      </c>
      <c r="AK226" s="260">
        <v>8468</v>
      </c>
      <c r="AL226" s="267">
        <v>45.504251299007997</v>
      </c>
      <c r="AM226" s="268">
        <v>6.8463268750362003</v>
      </c>
      <c r="AN226" s="260">
        <v>626</v>
      </c>
      <c r="AO226" s="267">
        <v>314.04952076677</v>
      </c>
      <c r="AP226" s="268">
        <v>53.635383318942999</v>
      </c>
      <c r="AQ226" s="260">
        <v>8249</v>
      </c>
      <c r="AR226" s="267">
        <v>9.0659110194999997</v>
      </c>
      <c r="AS226" s="268">
        <v>0.9211383715</v>
      </c>
      <c r="AT226" s="260">
        <v>8466</v>
      </c>
      <c r="AU226" s="267">
        <v>164.14564138909</v>
      </c>
      <c r="AV226" s="268">
        <v>24.862255910327999</v>
      </c>
      <c r="AW226" s="260">
        <v>8444</v>
      </c>
      <c r="AX226" s="267">
        <v>11.744433917575</v>
      </c>
      <c r="AY226" s="268">
        <v>3.9390188830769999</v>
      </c>
    </row>
    <row r="227" spans="27:51" ht="15.75" customHeight="1">
      <c r="AA227" s="56" t="s">
        <v>79</v>
      </c>
      <c r="AB227" s="253">
        <v>9220</v>
      </c>
      <c r="AC227" s="263">
        <v>34.025162689805001</v>
      </c>
      <c r="AD227" s="264">
        <v>7.4108957397223998</v>
      </c>
      <c r="AE227" s="253">
        <v>9083</v>
      </c>
      <c r="AF227" s="263">
        <v>28.457007596608999</v>
      </c>
      <c r="AG227" s="264">
        <v>6.1510026742420996</v>
      </c>
      <c r="AH227" s="253">
        <v>9147</v>
      </c>
      <c r="AI227" s="263">
        <v>48.461572100142</v>
      </c>
      <c r="AJ227" s="264">
        <v>11.319917186231001</v>
      </c>
      <c r="AK227" s="253">
        <v>9024</v>
      </c>
      <c r="AL227" s="263">
        <v>54.499113475176998</v>
      </c>
      <c r="AM227" s="264">
        <v>8.0987887584273999</v>
      </c>
      <c r="AN227" s="253">
        <v>703</v>
      </c>
      <c r="AO227" s="263">
        <v>408.54054054054001</v>
      </c>
      <c r="AP227" s="264">
        <v>71.952110880128004</v>
      </c>
      <c r="AQ227" s="253">
        <v>8934</v>
      </c>
      <c r="AR227" s="263">
        <v>7.6564629504999999</v>
      </c>
      <c r="AS227" s="264">
        <v>0.83671751999999999</v>
      </c>
      <c r="AT227" s="248">
        <v>9040</v>
      </c>
      <c r="AU227" s="265">
        <v>209.90818584070999</v>
      </c>
      <c r="AV227" s="266">
        <v>28.433197288915</v>
      </c>
      <c r="AW227" s="253">
        <v>9044</v>
      </c>
      <c r="AX227" s="263">
        <v>22.227111897391001</v>
      </c>
      <c r="AY227" s="264">
        <v>6.2983923265219</v>
      </c>
    </row>
    <row r="228" spans="27:51" ht="15.75" customHeight="1" thickBot="1">
      <c r="AA228" s="57" t="s">
        <v>78</v>
      </c>
      <c r="AB228" s="260">
        <v>8477</v>
      </c>
      <c r="AC228" s="267">
        <v>24.612008965436001</v>
      </c>
      <c r="AD228" s="268">
        <v>4.8206984690018997</v>
      </c>
      <c r="AE228" s="260">
        <v>8349</v>
      </c>
      <c r="AF228" s="267">
        <v>23.326146843933</v>
      </c>
      <c r="AG228" s="268">
        <v>5.8962530855184996</v>
      </c>
      <c r="AH228" s="260">
        <v>8432</v>
      </c>
      <c r="AI228" s="267">
        <v>48.870730550285003</v>
      </c>
      <c r="AJ228" s="268">
        <v>10.304399753878</v>
      </c>
      <c r="AK228" s="260">
        <v>8306</v>
      </c>
      <c r="AL228" s="267">
        <v>46.741873344570003</v>
      </c>
      <c r="AM228" s="268">
        <v>6.7789255936012998</v>
      </c>
      <c r="AN228" s="260">
        <v>672</v>
      </c>
      <c r="AO228" s="267">
        <v>316.33779761904998</v>
      </c>
      <c r="AP228" s="268">
        <v>52.954586734720998</v>
      </c>
      <c r="AQ228" s="260">
        <v>8147</v>
      </c>
      <c r="AR228" s="267">
        <v>8.9146066036999994</v>
      </c>
      <c r="AS228" s="268">
        <v>0.92411973059999997</v>
      </c>
      <c r="AT228" s="255">
        <v>8313</v>
      </c>
      <c r="AU228" s="269">
        <v>167.78226873572001</v>
      </c>
      <c r="AV228" s="270">
        <v>24.695118584591999</v>
      </c>
      <c r="AW228" s="260">
        <v>8283</v>
      </c>
      <c r="AX228" s="267">
        <v>12.7857056622</v>
      </c>
      <c r="AY228" s="268">
        <v>4.1899280624620996</v>
      </c>
    </row>
    <row r="229" spans="27:51" ht="15.75" customHeight="1">
      <c r="AA229" s="56" t="s">
        <v>81</v>
      </c>
      <c r="AB229" s="234">
        <v>6116</v>
      </c>
      <c r="AC229" s="235">
        <v>36.600882930019999</v>
      </c>
      <c r="AD229" s="236">
        <v>7.1438525194500997</v>
      </c>
      <c r="AE229" s="234">
        <v>6099</v>
      </c>
      <c r="AF229" s="235">
        <v>28.202000327922999</v>
      </c>
      <c r="AG229" s="236">
        <v>5.8116994396232</v>
      </c>
      <c r="AH229" s="237">
        <v>6115</v>
      </c>
      <c r="AI229" s="235">
        <v>48.892886345053</v>
      </c>
      <c r="AJ229" s="238">
        <v>11.233135074890001</v>
      </c>
      <c r="AK229" s="234">
        <v>6095</v>
      </c>
      <c r="AL229" s="235">
        <v>56.815750615257997</v>
      </c>
      <c r="AM229" s="236">
        <v>6.5612172172543</v>
      </c>
      <c r="AN229" s="253">
        <v>1123</v>
      </c>
      <c r="AO229" s="263">
        <v>402.17453250223002</v>
      </c>
      <c r="AP229" s="264">
        <v>69.237982423006002</v>
      </c>
      <c r="AQ229" s="234">
        <v>5956</v>
      </c>
      <c r="AR229" s="235">
        <v>7.5438213566151999</v>
      </c>
      <c r="AS229" s="236">
        <v>0.70692183176470003</v>
      </c>
      <c r="AT229" s="237">
        <v>6097</v>
      </c>
      <c r="AU229" s="235">
        <v>218.25848778087999</v>
      </c>
      <c r="AV229" s="238">
        <v>25.295402461809999</v>
      </c>
      <c r="AW229" s="239">
        <v>6052</v>
      </c>
      <c r="AX229" s="271">
        <v>22.889127561136998</v>
      </c>
      <c r="AY229" s="240">
        <v>6.0005316322826996</v>
      </c>
    </row>
    <row r="230" spans="27:51" ht="15.75" customHeight="1" thickBot="1">
      <c r="AA230" s="57" t="s">
        <v>80</v>
      </c>
      <c r="AB230" s="241">
        <v>5997</v>
      </c>
      <c r="AC230" s="242">
        <v>24.926963481741002</v>
      </c>
      <c r="AD230" s="243">
        <v>4.6373129556313</v>
      </c>
      <c r="AE230" s="241">
        <v>5974</v>
      </c>
      <c r="AF230" s="242">
        <v>22.092233009708998</v>
      </c>
      <c r="AG230" s="243">
        <v>5.6853158171151996</v>
      </c>
      <c r="AH230" s="244">
        <v>6005</v>
      </c>
      <c r="AI230" s="242">
        <v>48.424979184012997</v>
      </c>
      <c r="AJ230" s="245">
        <v>10.325123247384999</v>
      </c>
      <c r="AK230" s="241">
        <v>5970</v>
      </c>
      <c r="AL230" s="242">
        <v>47.898157453936001</v>
      </c>
      <c r="AM230" s="243">
        <v>5.6463913776153998</v>
      </c>
      <c r="AN230" s="255">
        <v>776</v>
      </c>
      <c r="AO230" s="269">
        <v>309.38144329897</v>
      </c>
      <c r="AP230" s="270">
        <v>45.606183689148999</v>
      </c>
      <c r="AQ230" s="241">
        <v>5857</v>
      </c>
      <c r="AR230" s="242">
        <v>9.0259518524841997</v>
      </c>
      <c r="AS230" s="243">
        <v>0.82990915198610005</v>
      </c>
      <c r="AT230" s="244">
        <v>5977</v>
      </c>
      <c r="AU230" s="242">
        <v>169.38949305672</v>
      </c>
      <c r="AV230" s="245">
        <v>22.984422509015999</v>
      </c>
      <c r="AW230" s="246">
        <v>5954</v>
      </c>
      <c r="AX230" s="272">
        <v>12.691971783674999</v>
      </c>
      <c r="AY230" s="247">
        <v>3.8720740621309</v>
      </c>
    </row>
    <row r="231" spans="27:51" ht="15.75" customHeight="1">
      <c r="AA231" s="56" t="s">
        <v>83</v>
      </c>
      <c r="AB231" s="248">
        <v>5950</v>
      </c>
      <c r="AC231" s="249">
        <v>38.587394957983001</v>
      </c>
      <c r="AD231" s="250">
        <v>7.4539213701611002</v>
      </c>
      <c r="AE231" s="248">
        <v>5903</v>
      </c>
      <c r="AF231" s="249">
        <v>29.534304590885998</v>
      </c>
      <c r="AG231" s="250">
        <v>5.9212441583083999</v>
      </c>
      <c r="AH231" s="251">
        <v>5932</v>
      </c>
      <c r="AI231" s="249">
        <v>50.867835468644998</v>
      </c>
      <c r="AJ231" s="252">
        <v>11.373047609965001</v>
      </c>
      <c r="AK231" s="248">
        <v>5904</v>
      </c>
      <c r="AL231" s="249">
        <v>57.561144986450003</v>
      </c>
      <c r="AM231" s="250">
        <v>7.1819829189525999</v>
      </c>
      <c r="AN231" s="253">
        <v>1061</v>
      </c>
      <c r="AO231" s="263">
        <v>394.31856738926001</v>
      </c>
      <c r="AP231" s="264">
        <v>76.530079942849</v>
      </c>
      <c r="AQ231" s="248">
        <v>5829</v>
      </c>
      <c r="AR231" s="249">
        <v>7.3894321495968001</v>
      </c>
      <c r="AS231" s="250">
        <v>0.75604961430369999</v>
      </c>
      <c r="AT231" s="251">
        <v>5911</v>
      </c>
      <c r="AU231" s="249">
        <v>223.37320250381001</v>
      </c>
      <c r="AV231" s="252">
        <v>26.306030252153001</v>
      </c>
      <c r="AW231" s="253">
        <v>5866</v>
      </c>
      <c r="AX231" s="263">
        <v>24.405727923628</v>
      </c>
      <c r="AY231" s="254">
        <v>6.356882242108</v>
      </c>
    </row>
    <row r="232" spans="27:51" ht="15.75" customHeight="1" thickBot="1">
      <c r="AA232" s="57" t="s">
        <v>82</v>
      </c>
      <c r="AB232" s="255">
        <v>6019</v>
      </c>
      <c r="AC232" s="256">
        <v>25.674862934042</v>
      </c>
      <c r="AD232" s="257">
        <v>4.7844656051578998</v>
      </c>
      <c r="AE232" s="255">
        <v>5955</v>
      </c>
      <c r="AF232" s="256">
        <v>22.974979009236002</v>
      </c>
      <c r="AG232" s="257">
        <v>5.8364691522641001</v>
      </c>
      <c r="AH232" s="258">
        <v>5998</v>
      </c>
      <c r="AI232" s="256">
        <v>49.318272757586001</v>
      </c>
      <c r="AJ232" s="259">
        <v>10.510842423668</v>
      </c>
      <c r="AK232" s="255">
        <v>5970</v>
      </c>
      <c r="AL232" s="256">
        <v>48.139363484086999</v>
      </c>
      <c r="AM232" s="257">
        <v>5.9282871588823998</v>
      </c>
      <c r="AN232" s="260">
        <v>798</v>
      </c>
      <c r="AO232" s="267">
        <v>308.09899749373</v>
      </c>
      <c r="AP232" s="268">
        <v>53.721868179542</v>
      </c>
      <c r="AQ232" s="255">
        <v>5829</v>
      </c>
      <c r="AR232" s="256">
        <v>9.0163835992450991</v>
      </c>
      <c r="AS232" s="257">
        <v>0.90783077738219997</v>
      </c>
      <c r="AT232" s="258">
        <v>5971</v>
      </c>
      <c r="AU232" s="256">
        <v>169.94607268464</v>
      </c>
      <c r="AV232" s="259">
        <v>23.021127269049</v>
      </c>
      <c r="AW232" s="260">
        <v>5933</v>
      </c>
      <c r="AX232" s="267">
        <v>13.195516602055999</v>
      </c>
      <c r="AY232" s="261">
        <v>4.0223415336031998</v>
      </c>
    </row>
    <row r="233" spans="27:51" ht="15.75" customHeight="1">
      <c r="AA233" s="56" t="s">
        <v>85</v>
      </c>
      <c r="AB233" s="234">
        <v>6195</v>
      </c>
      <c r="AC233" s="235">
        <v>40.374495560935998</v>
      </c>
      <c r="AD233" s="236">
        <v>7.4932018517278003</v>
      </c>
      <c r="AE233" s="234">
        <v>6146</v>
      </c>
      <c r="AF233" s="235">
        <v>30.683859420760999</v>
      </c>
      <c r="AG233" s="236">
        <v>6.1034309717118003</v>
      </c>
      <c r="AH233" s="237">
        <v>6158</v>
      </c>
      <c r="AI233" s="235">
        <v>51.825592724910997</v>
      </c>
      <c r="AJ233" s="238">
        <v>11.543244679908</v>
      </c>
      <c r="AK233" s="234">
        <v>6125</v>
      </c>
      <c r="AL233" s="235">
        <v>58.464979591837</v>
      </c>
      <c r="AM233" s="236">
        <v>7.4166799906699996</v>
      </c>
      <c r="AN233" s="253">
        <v>1066</v>
      </c>
      <c r="AO233" s="263">
        <v>403.06285178235999</v>
      </c>
      <c r="AP233" s="264">
        <v>82.935705562875</v>
      </c>
      <c r="AQ233" s="234">
        <v>6006</v>
      </c>
      <c r="AR233" s="235">
        <v>7.3437562437562001</v>
      </c>
      <c r="AS233" s="236">
        <v>0.75879312333479998</v>
      </c>
      <c r="AT233" s="237">
        <v>6138</v>
      </c>
      <c r="AU233" s="235">
        <v>226.87601824698999</v>
      </c>
      <c r="AV233" s="238">
        <v>26.380689784931</v>
      </c>
      <c r="AW233" s="239">
        <v>6092</v>
      </c>
      <c r="AX233" s="271">
        <v>25.226854891660999</v>
      </c>
      <c r="AY233" s="240">
        <v>6.4276084057539</v>
      </c>
    </row>
    <row r="234" spans="27:51" ht="15.75" customHeight="1" thickBot="1">
      <c r="AA234" s="57" t="s">
        <v>84</v>
      </c>
      <c r="AB234" s="255">
        <v>6063</v>
      </c>
      <c r="AC234" s="256">
        <v>26.259112650502999</v>
      </c>
      <c r="AD234" s="257">
        <v>4.8339626249618997</v>
      </c>
      <c r="AE234" s="255">
        <v>5996</v>
      </c>
      <c r="AF234" s="256">
        <v>23.820046697799</v>
      </c>
      <c r="AG234" s="257">
        <v>5.9946992207095997</v>
      </c>
      <c r="AH234" s="258">
        <v>6049</v>
      </c>
      <c r="AI234" s="256">
        <v>50.199206480409998</v>
      </c>
      <c r="AJ234" s="259">
        <v>10.376501582156999</v>
      </c>
      <c r="AK234" s="255">
        <v>5986</v>
      </c>
      <c r="AL234" s="256">
        <v>48.683260942197997</v>
      </c>
      <c r="AM234" s="257">
        <v>6.2071382459292996</v>
      </c>
      <c r="AN234" s="260">
        <v>706</v>
      </c>
      <c r="AO234" s="267">
        <v>312.32577903683</v>
      </c>
      <c r="AP234" s="268">
        <v>53.858694430001997</v>
      </c>
      <c r="AQ234" s="255">
        <v>5870</v>
      </c>
      <c r="AR234" s="256">
        <v>9.0370187393526002</v>
      </c>
      <c r="AS234" s="257">
        <v>0.97872807427289998</v>
      </c>
      <c r="AT234" s="258">
        <v>5996</v>
      </c>
      <c r="AU234" s="256">
        <v>171.53068712474999</v>
      </c>
      <c r="AV234" s="259">
        <v>23.911629610304001</v>
      </c>
      <c r="AW234" s="260">
        <v>5978</v>
      </c>
      <c r="AX234" s="267">
        <v>13.666276346604</v>
      </c>
      <c r="AY234" s="26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55</v>
      </c>
      <c r="H3" s="74" t="s">
        <v>30</v>
      </c>
      <c r="I3" s="77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7" t="str">
        <f>I3</f>
        <v>女子</v>
      </c>
      <c r="D7" s="273">
        <f>VLOOKUP($B$4,$AA$203:$AV$214,3,FALSE)</f>
        <v>25.24013157894737</v>
      </c>
      <c r="E7" s="273">
        <f>VLOOKUP($B$4,$AA$203:$AV$214,6,FALSE)</f>
        <v>23.997073884418434</v>
      </c>
      <c r="F7" s="273">
        <f>VLOOKUP($B$4,$AA$203:$AV$214,9,FALSE)</f>
        <v>49.393718042366693</v>
      </c>
      <c r="G7" s="273">
        <f>VLOOKUP($B$4,$AA$203:$AV$214,12,FALSE)</f>
        <v>48.585294117647059</v>
      </c>
      <c r="H7" s="273">
        <f>VLOOKUP($B$4,$AA$203:$AV$214,15,FALSE)</f>
        <v>294.16932270916334</v>
      </c>
      <c r="I7" s="273">
        <f>VLOOKUP($B$4,$AA$203:$AV$214,18,FALSE)</f>
        <v>8.6830296296296101</v>
      </c>
      <c r="J7" s="273">
        <f>VLOOKUP($B$4,$AA$203:$AV$214,21,FALSE)</f>
        <v>176.00954478707783</v>
      </c>
      <c r="K7" s="273">
        <f>VLOOKUP($B$4,$AA$203:$AZ$214,24,FALSE)</f>
        <v>14.051554207733131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134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３年</v>
      </c>
      <c r="C11" s="73" t="str">
        <f>I3</f>
        <v>女子</v>
      </c>
      <c r="D11" s="274">
        <f>VLOOKUP($B$4,$AA$223:$AY$234,3,FALSE)</f>
        <v>24.612008965436001</v>
      </c>
      <c r="E11" s="274">
        <f>VLOOKUP($B$4,$AA$223:$AY$234,6,FALSE)</f>
        <v>23.326146843933</v>
      </c>
      <c r="F11" s="274">
        <f>VLOOKUP($B$4,$AA$223:$AY$234,9,FALSE)</f>
        <v>48.870730550285003</v>
      </c>
      <c r="G11" s="274">
        <f>VLOOKUP($B$4,$AA$223:$AY$234,12,FALSE)</f>
        <v>46.741873344570003</v>
      </c>
      <c r="H11" s="274">
        <f>VLOOKUP($B$4,$AA$223:$AY$234,15,FALSE)</f>
        <v>316.33779761904998</v>
      </c>
      <c r="I11" s="274">
        <f>VLOOKUP($B$4,$AA$223:$AY$234,18,FALSE)</f>
        <v>8.9146066036999994</v>
      </c>
      <c r="J11" s="274">
        <f>VLOOKUP($B$4,$AA$223:$AY$234,21,FALSE)</f>
        <v>167.78226873572001</v>
      </c>
      <c r="K11" s="274">
        <f>VLOOKUP($B$4,$AA$223:$AZ$234,24,FALSE)</f>
        <v>12.7857056622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３年</v>
      </c>
      <c r="C15" s="85" t="str">
        <f>I3</f>
        <v>女子</v>
      </c>
      <c r="D15" s="275" t="str">
        <f>VLOOKUP('データシート （中３女子）'!$C$5,'データシート （中３女子）'!$C$5:$AN$5,8)</f>
        <v/>
      </c>
      <c r="E15" s="275" t="str">
        <f>VLOOKUP('データシート （中３女子）'!$C$5,'データシート （中３女子）'!$C$5:$AN$5,12)</f>
        <v/>
      </c>
      <c r="F15" s="275" t="str">
        <f>VLOOKUP('データシート （中３女子）'!$C$5,'データシート （中３女子）'!$C$5:$AN$5,16)</f>
        <v/>
      </c>
      <c r="G15" s="275" t="str">
        <f>VLOOKUP('データシート （中３女子）'!$C$5,'データシート （中３女子）'!$C$5:$AN$5,20)</f>
        <v/>
      </c>
      <c r="H15" s="275" t="str">
        <f>VLOOKUP('データシート （中３女子）'!$C$5,'データシート （中３女子）'!$C$5:$AN$5,26)</f>
        <v/>
      </c>
      <c r="I15" s="275" t="str">
        <f>VLOOKUP('データシート （中３女子）'!$C$5,'データシート （中３女子）'!$C$5:$AN$5,34)</f>
        <v/>
      </c>
      <c r="J15" s="275" t="str">
        <f>VLOOKUP('データシート （中３女子）'!$C$5,'データシート （中３女子）'!$C$5:$AN$5,38)</f>
        <v/>
      </c>
      <c r="K15" s="275" t="str">
        <f>VLOOKUP('データシート （中３女子）'!$C$5,'データシート （中３女子）'!$C$5:$AX$5,42)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>
        <v>1</v>
      </c>
      <c r="I17" s="41" t="s">
        <v>38</v>
      </c>
      <c r="J17" s="341" t="e">
        <f>VLOOKUP(H17,'データシート （中３女子）'!A10:AX165,2,FALSE)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32" t="s">
        <v>39</v>
      </c>
      <c r="C20" s="333"/>
      <c r="D20" s="276" t="e">
        <f>VLOOKUP($H$17,'データシート （中３女子）'!$A$10:$AR$165,10,FALSE)</f>
        <v>#N/A</v>
      </c>
      <c r="E20" s="276" t="e">
        <f>VLOOKUP($H$17,'データシート （中３女子）'!$A$10:$AR$165,14,FALSE)</f>
        <v>#N/A</v>
      </c>
      <c r="F20" s="276" t="e">
        <f>VLOOKUP($H$17,'データシート （中３女子）'!$A$10:$AR$165,18,FALSE)</f>
        <v>#N/A</v>
      </c>
      <c r="G20" s="276" t="e">
        <f>VLOOKUP($H$17,'データシート （中３女子）'!$A$10:$AR$165,22,FALSE)</f>
        <v>#N/A</v>
      </c>
      <c r="H20" s="276" t="e">
        <f>VLOOKUP($H$17,'データシート （中３女子）'!$A$10:$AR$165,28,FALSE)</f>
        <v>#N/A</v>
      </c>
      <c r="I20" s="276" t="e">
        <f>VLOOKUP($H$17,'データシート （中３女子）'!$A$10:$AR$165,36,FALSE)</f>
        <v>#N/A</v>
      </c>
      <c r="J20" s="276" t="e">
        <f>VLOOKUP($H$17,'データシート （中３女子）'!$A$10:$AR$165,40,FALSE)</f>
        <v>#N/A</v>
      </c>
      <c r="K20" s="276" t="e">
        <f>VLOOKUP($H$17,'データシート （中３女子）'!$A$10:$AR$165,44,FALSE)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113" t="e">
        <f>VLOOKUP($H$17,'データシート （中３女子）'!$A$10:$AR$165,13,FALSE)</f>
        <v>#N/A</v>
      </c>
      <c r="E21" s="113" t="e">
        <f>VLOOKUP($H$17,'データシート （中３女子）'!$A$10:$AR$165,17,FALSE)</f>
        <v>#N/A</v>
      </c>
      <c r="F21" s="113" t="e">
        <f>VLOOKUP($H$17,'データシート （中３女子）'!$A$10:$AR$165,21,FALSE)</f>
        <v>#N/A</v>
      </c>
      <c r="G21" s="113" t="e">
        <f>VLOOKUP($H$17,'データシート （中３女子）'!$A$10:$AR$165,25,FALSE)</f>
        <v>#N/A</v>
      </c>
      <c r="H21" s="113" t="e">
        <f>VLOOKUP($H$17,'データシート （中３女子）'!$A$10:$AR$165,31,FALSE)</f>
        <v>#N/A</v>
      </c>
      <c r="I21" s="113" t="e">
        <f>VLOOKUP($H$17,'データシート （中３女子）'!$A$10:$AR$165,39,FALSE)</f>
        <v>#N/A</v>
      </c>
      <c r="J21" s="113" t="e">
        <f>VLOOKUP($H$17,'データシート （中３女子）'!$A$10:$AR$165,43,FALSE)</f>
        <v>#N/A</v>
      </c>
      <c r="K21" s="113" t="e">
        <f>VLOOKUP($H$17,'データシート （中３女子）'!$A$10:$AZ$165,47,FALSE)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 （中３女子）'!A10:AX165,48,FALSE)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 （中３女子）'!A10:AX165,49)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7" t="s">
        <v>29</v>
      </c>
      <c r="AB201" s="323" t="s">
        <v>42</v>
      </c>
      <c r="AC201" s="319"/>
      <c r="AD201" s="315"/>
      <c r="AE201" s="318" t="s">
        <v>43</v>
      </c>
      <c r="AF201" s="319"/>
      <c r="AG201" s="320"/>
      <c r="AH201" s="318" t="s">
        <v>44</v>
      </c>
      <c r="AI201" s="319"/>
      <c r="AJ201" s="315"/>
      <c r="AK201" s="318" t="s">
        <v>45</v>
      </c>
      <c r="AL201" s="319"/>
      <c r="AM201" s="320"/>
      <c r="AN201" s="324" t="s">
        <v>130</v>
      </c>
      <c r="AO201" s="325"/>
      <c r="AP201" s="326"/>
      <c r="AQ201" s="318" t="s">
        <v>46</v>
      </c>
      <c r="AR201" s="319"/>
      <c r="AS201" s="320"/>
      <c r="AT201" s="318" t="s">
        <v>47</v>
      </c>
      <c r="AU201" s="319"/>
      <c r="AV201" s="315"/>
      <c r="AW201" s="318" t="s">
        <v>101</v>
      </c>
      <c r="AX201" s="319"/>
      <c r="AY201" s="320"/>
    </row>
    <row r="202" spans="24:51" ht="15.75" customHeight="1" thickBot="1">
      <c r="X202" s="31" t="s">
        <v>52</v>
      </c>
      <c r="AA202" s="328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1" t="s">
        <v>29</v>
      </c>
      <c r="AB221" s="323" t="s">
        <v>42</v>
      </c>
      <c r="AC221" s="319"/>
      <c r="AD221" s="319"/>
      <c r="AE221" s="318" t="s">
        <v>43</v>
      </c>
      <c r="AF221" s="319"/>
      <c r="AG221" s="315"/>
      <c r="AH221" s="318" t="s">
        <v>44</v>
      </c>
      <c r="AI221" s="319"/>
      <c r="AJ221" s="319"/>
      <c r="AK221" s="318" t="s">
        <v>45</v>
      </c>
      <c r="AL221" s="319"/>
      <c r="AM221" s="320"/>
      <c r="AN221" s="324" t="s">
        <v>130</v>
      </c>
      <c r="AO221" s="325"/>
      <c r="AP221" s="326"/>
      <c r="AQ221" s="318" t="s">
        <v>46</v>
      </c>
      <c r="AR221" s="319"/>
      <c r="AS221" s="319"/>
      <c r="AT221" s="315" t="s">
        <v>47</v>
      </c>
      <c r="AU221" s="316"/>
      <c r="AV221" s="317"/>
      <c r="AW221" s="318" t="s">
        <v>101</v>
      </c>
      <c r="AX221" s="319"/>
      <c r="AY221" s="320"/>
    </row>
    <row r="222" spans="24:51" ht="15.75" customHeight="1" thickBot="1">
      <c r="AA222" s="322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8924</v>
      </c>
      <c r="AC223" s="263">
        <v>23.992940385476999</v>
      </c>
      <c r="AD223" s="264">
        <v>6.4234782709192997</v>
      </c>
      <c r="AE223" s="248">
        <v>8843</v>
      </c>
      <c r="AF223" s="265">
        <v>22.612461834219001</v>
      </c>
      <c r="AG223" s="266">
        <v>5.8980912985904999</v>
      </c>
      <c r="AH223" s="253">
        <v>8899</v>
      </c>
      <c r="AI223" s="263">
        <v>40.538487470501998</v>
      </c>
      <c r="AJ223" s="264">
        <v>10.38117952326</v>
      </c>
      <c r="AK223" s="253">
        <v>8834</v>
      </c>
      <c r="AL223" s="263">
        <v>47.987434910573</v>
      </c>
      <c r="AM223" s="264">
        <v>8.0296180284416998</v>
      </c>
      <c r="AN223" s="253">
        <v>685</v>
      </c>
      <c r="AO223" s="263">
        <v>457.55474452555001</v>
      </c>
      <c r="AP223" s="264">
        <v>95.042658913118004</v>
      </c>
      <c r="AQ223" s="253">
        <v>8704</v>
      </c>
      <c r="AR223" s="263">
        <v>8.6952665441000008</v>
      </c>
      <c r="AS223" s="264">
        <v>1.1092926912000001</v>
      </c>
      <c r="AT223" s="253">
        <v>8817</v>
      </c>
      <c r="AU223" s="265">
        <v>179.56062152659999</v>
      </c>
      <c r="AV223" s="266">
        <v>28.868034447504002</v>
      </c>
      <c r="AW223" s="253">
        <v>8808</v>
      </c>
      <c r="AX223" s="263">
        <v>16.726498637601999</v>
      </c>
      <c r="AY223" s="264">
        <v>5.3161237055005</v>
      </c>
    </row>
    <row r="224" spans="24:51" ht="15.75" customHeight="1" thickBot="1">
      <c r="AA224" s="68" t="s">
        <v>123</v>
      </c>
      <c r="AB224" s="260">
        <v>8657</v>
      </c>
      <c r="AC224" s="267">
        <v>21.045627815641001</v>
      </c>
      <c r="AD224" s="268">
        <v>4.5009109908241998</v>
      </c>
      <c r="AE224" s="260">
        <v>8544</v>
      </c>
      <c r="AF224" s="267">
        <v>19.166198501873001</v>
      </c>
      <c r="AG224" s="268">
        <v>5.3578705900230004</v>
      </c>
      <c r="AH224" s="260">
        <v>8612</v>
      </c>
      <c r="AI224" s="267">
        <v>43.316302833256003</v>
      </c>
      <c r="AJ224" s="268">
        <v>10.364814517812</v>
      </c>
      <c r="AK224" s="255">
        <v>8554</v>
      </c>
      <c r="AL224" s="269">
        <v>43.973579611877</v>
      </c>
      <c r="AM224" s="270">
        <v>6.6877897763835001</v>
      </c>
      <c r="AN224" s="255">
        <v>627</v>
      </c>
      <c r="AO224" s="269">
        <v>324.7033492823</v>
      </c>
      <c r="AP224" s="270">
        <v>53.553007733709002</v>
      </c>
      <c r="AQ224" s="255">
        <v>8394</v>
      </c>
      <c r="AR224" s="269">
        <v>9.2912318322999994</v>
      </c>
      <c r="AS224" s="270">
        <v>0.94039537449999999</v>
      </c>
      <c r="AT224" s="255">
        <v>8541</v>
      </c>
      <c r="AU224" s="269">
        <v>160.18897084650999</v>
      </c>
      <c r="AV224" s="270">
        <v>24.177376831962</v>
      </c>
      <c r="AW224" s="260">
        <v>8510</v>
      </c>
      <c r="AX224" s="267">
        <v>10.268860164512001</v>
      </c>
      <c r="AY224" s="268">
        <v>3.4810375286199999</v>
      </c>
    </row>
    <row r="225" spans="27:51" ht="15.75" customHeight="1">
      <c r="AA225" s="58" t="s">
        <v>77</v>
      </c>
      <c r="AB225" s="248">
        <v>8988</v>
      </c>
      <c r="AC225" s="265">
        <v>29.500111259457</v>
      </c>
      <c r="AD225" s="266">
        <v>7.2376944976365998</v>
      </c>
      <c r="AE225" s="253">
        <v>8893</v>
      </c>
      <c r="AF225" s="263">
        <v>26.169908917126001</v>
      </c>
      <c r="AG225" s="264">
        <v>6.2758799999306003</v>
      </c>
      <c r="AH225" s="253">
        <v>8954</v>
      </c>
      <c r="AI225" s="263">
        <v>45.022671431761999</v>
      </c>
      <c r="AJ225" s="264">
        <v>11.118938021268001</v>
      </c>
      <c r="AK225" s="253">
        <v>8842</v>
      </c>
      <c r="AL225" s="263">
        <v>51.256276860439002</v>
      </c>
      <c r="AM225" s="264">
        <v>8.4125963036157998</v>
      </c>
      <c r="AN225" s="253">
        <v>714</v>
      </c>
      <c r="AO225" s="263">
        <v>422.02661064426002</v>
      </c>
      <c r="AP225" s="264">
        <v>81.690557085671998</v>
      </c>
      <c r="AQ225" s="253">
        <v>8719</v>
      </c>
      <c r="AR225" s="263">
        <v>8.0769468975999992</v>
      </c>
      <c r="AS225" s="264">
        <v>0.93008930089999997</v>
      </c>
      <c r="AT225" s="253">
        <v>8857</v>
      </c>
      <c r="AU225" s="263">
        <v>196.08004967822001</v>
      </c>
      <c r="AV225" s="264">
        <v>29.507922788881999</v>
      </c>
      <c r="AW225" s="253">
        <v>8839</v>
      </c>
      <c r="AX225" s="263">
        <v>19.702115623939001</v>
      </c>
      <c r="AY225" s="264">
        <v>6.0047001131195996</v>
      </c>
    </row>
    <row r="226" spans="27:51" ht="15.75" customHeight="1" thickBot="1">
      <c r="AA226" s="57" t="s">
        <v>76</v>
      </c>
      <c r="AB226" s="255">
        <v>8596</v>
      </c>
      <c r="AC226" s="269">
        <v>23.014076314564999</v>
      </c>
      <c r="AD226" s="270">
        <v>4.6815431887146</v>
      </c>
      <c r="AE226" s="260">
        <v>8481</v>
      </c>
      <c r="AF226" s="267">
        <v>21.41598868058</v>
      </c>
      <c r="AG226" s="268">
        <v>5.7083643521792</v>
      </c>
      <c r="AH226" s="260">
        <v>8566</v>
      </c>
      <c r="AI226" s="267">
        <v>46.148727527433998</v>
      </c>
      <c r="AJ226" s="268">
        <v>10.744457951164</v>
      </c>
      <c r="AK226" s="260">
        <v>8468</v>
      </c>
      <c r="AL226" s="267">
        <v>45.504251299007997</v>
      </c>
      <c r="AM226" s="268">
        <v>6.8463268750362003</v>
      </c>
      <c r="AN226" s="260">
        <v>626</v>
      </c>
      <c r="AO226" s="267">
        <v>314.04952076677</v>
      </c>
      <c r="AP226" s="268">
        <v>53.635383318942999</v>
      </c>
      <c r="AQ226" s="260">
        <v>8249</v>
      </c>
      <c r="AR226" s="267">
        <v>9.0659110194999997</v>
      </c>
      <c r="AS226" s="268">
        <v>0.9211383715</v>
      </c>
      <c r="AT226" s="260">
        <v>8466</v>
      </c>
      <c r="AU226" s="267">
        <v>164.14564138909</v>
      </c>
      <c r="AV226" s="268">
        <v>24.862255910327999</v>
      </c>
      <c r="AW226" s="260">
        <v>8444</v>
      </c>
      <c r="AX226" s="267">
        <v>11.744433917575</v>
      </c>
      <c r="AY226" s="268">
        <v>3.9390188830769999</v>
      </c>
    </row>
    <row r="227" spans="27:51" ht="15.75" customHeight="1">
      <c r="AA227" s="56" t="s">
        <v>79</v>
      </c>
      <c r="AB227" s="253">
        <v>9220</v>
      </c>
      <c r="AC227" s="263">
        <v>34.025162689805001</v>
      </c>
      <c r="AD227" s="264">
        <v>7.4108957397223998</v>
      </c>
      <c r="AE227" s="253">
        <v>9083</v>
      </c>
      <c r="AF227" s="263">
        <v>28.457007596608999</v>
      </c>
      <c r="AG227" s="264">
        <v>6.1510026742420996</v>
      </c>
      <c r="AH227" s="253">
        <v>9147</v>
      </c>
      <c r="AI227" s="263">
        <v>48.461572100142</v>
      </c>
      <c r="AJ227" s="264">
        <v>11.319917186231001</v>
      </c>
      <c r="AK227" s="253">
        <v>9024</v>
      </c>
      <c r="AL227" s="263">
        <v>54.499113475176998</v>
      </c>
      <c r="AM227" s="264">
        <v>8.0987887584273999</v>
      </c>
      <c r="AN227" s="253">
        <v>703</v>
      </c>
      <c r="AO227" s="263">
        <v>408.54054054054001</v>
      </c>
      <c r="AP227" s="264">
        <v>71.952110880128004</v>
      </c>
      <c r="AQ227" s="253">
        <v>8934</v>
      </c>
      <c r="AR227" s="263">
        <v>7.6564629504999999</v>
      </c>
      <c r="AS227" s="264">
        <v>0.83671751999999999</v>
      </c>
      <c r="AT227" s="248">
        <v>9040</v>
      </c>
      <c r="AU227" s="265">
        <v>209.90818584070999</v>
      </c>
      <c r="AV227" s="266">
        <v>28.433197288915</v>
      </c>
      <c r="AW227" s="253">
        <v>9044</v>
      </c>
      <c r="AX227" s="263">
        <v>22.227111897391001</v>
      </c>
      <c r="AY227" s="264">
        <v>6.2983923265219</v>
      </c>
    </row>
    <row r="228" spans="27:51" ht="15.75" customHeight="1" thickBot="1">
      <c r="AA228" s="57" t="s">
        <v>78</v>
      </c>
      <c r="AB228" s="260">
        <v>8477</v>
      </c>
      <c r="AC228" s="267">
        <v>24.612008965436001</v>
      </c>
      <c r="AD228" s="268">
        <v>4.8206984690018997</v>
      </c>
      <c r="AE228" s="260">
        <v>8349</v>
      </c>
      <c r="AF228" s="267">
        <v>23.326146843933</v>
      </c>
      <c r="AG228" s="268">
        <v>5.8962530855184996</v>
      </c>
      <c r="AH228" s="260">
        <v>8432</v>
      </c>
      <c r="AI228" s="267">
        <v>48.870730550285003</v>
      </c>
      <c r="AJ228" s="268">
        <v>10.304399753878</v>
      </c>
      <c r="AK228" s="260">
        <v>8306</v>
      </c>
      <c r="AL228" s="267">
        <v>46.741873344570003</v>
      </c>
      <c r="AM228" s="268">
        <v>6.7789255936012998</v>
      </c>
      <c r="AN228" s="260">
        <v>672</v>
      </c>
      <c r="AO228" s="267">
        <v>316.33779761904998</v>
      </c>
      <c r="AP228" s="268">
        <v>52.954586734720998</v>
      </c>
      <c r="AQ228" s="260">
        <v>8147</v>
      </c>
      <c r="AR228" s="267">
        <v>8.9146066036999994</v>
      </c>
      <c r="AS228" s="268">
        <v>0.92411973059999997</v>
      </c>
      <c r="AT228" s="255">
        <v>8313</v>
      </c>
      <c r="AU228" s="269">
        <v>167.78226873572001</v>
      </c>
      <c r="AV228" s="270">
        <v>24.695118584591999</v>
      </c>
      <c r="AW228" s="260">
        <v>8283</v>
      </c>
      <c r="AX228" s="267">
        <v>12.7857056622</v>
      </c>
      <c r="AY228" s="268">
        <v>4.1899280624620996</v>
      </c>
    </row>
    <row r="229" spans="27:51" ht="15.75" customHeight="1">
      <c r="AA229" s="56" t="s">
        <v>81</v>
      </c>
      <c r="AB229" s="234">
        <v>6116</v>
      </c>
      <c r="AC229" s="235">
        <v>36.600882930019999</v>
      </c>
      <c r="AD229" s="236">
        <v>7.1438525194500997</v>
      </c>
      <c r="AE229" s="234">
        <v>6099</v>
      </c>
      <c r="AF229" s="235">
        <v>28.202000327922999</v>
      </c>
      <c r="AG229" s="236">
        <v>5.8116994396232</v>
      </c>
      <c r="AH229" s="237">
        <v>6115</v>
      </c>
      <c r="AI229" s="235">
        <v>48.892886345053</v>
      </c>
      <c r="AJ229" s="238">
        <v>11.233135074890001</v>
      </c>
      <c r="AK229" s="234">
        <v>6095</v>
      </c>
      <c r="AL229" s="235">
        <v>56.815750615257997</v>
      </c>
      <c r="AM229" s="236">
        <v>6.5612172172543</v>
      </c>
      <c r="AN229" s="253">
        <v>1123</v>
      </c>
      <c r="AO229" s="263">
        <v>402.17453250223002</v>
      </c>
      <c r="AP229" s="264">
        <v>69.237982423006002</v>
      </c>
      <c r="AQ229" s="234">
        <v>5956</v>
      </c>
      <c r="AR229" s="235">
        <v>7.5438213566151999</v>
      </c>
      <c r="AS229" s="236">
        <v>0.70692183176470003</v>
      </c>
      <c r="AT229" s="237">
        <v>6097</v>
      </c>
      <c r="AU229" s="235">
        <v>218.25848778087999</v>
      </c>
      <c r="AV229" s="238">
        <v>25.295402461809999</v>
      </c>
      <c r="AW229" s="239">
        <v>6052</v>
      </c>
      <c r="AX229" s="271">
        <v>22.889127561136998</v>
      </c>
      <c r="AY229" s="240">
        <v>6.0005316322826996</v>
      </c>
    </row>
    <row r="230" spans="27:51" ht="15.75" customHeight="1" thickBot="1">
      <c r="AA230" s="57" t="s">
        <v>80</v>
      </c>
      <c r="AB230" s="241">
        <v>5997</v>
      </c>
      <c r="AC230" s="242">
        <v>24.926963481741002</v>
      </c>
      <c r="AD230" s="243">
        <v>4.6373129556313</v>
      </c>
      <c r="AE230" s="241">
        <v>5974</v>
      </c>
      <c r="AF230" s="242">
        <v>22.092233009708998</v>
      </c>
      <c r="AG230" s="243">
        <v>5.6853158171151996</v>
      </c>
      <c r="AH230" s="244">
        <v>6005</v>
      </c>
      <c r="AI230" s="242">
        <v>48.424979184012997</v>
      </c>
      <c r="AJ230" s="245">
        <v>10.325123247384999</v>
      </c>
      <c r="AK230" s="241">
        <v>5970</v>
      </c>
      <c r="AL230" s="242">
        <v>47.898157453936001</v>
      </c>
      <c r="AM230" s="243">
        <v>5.6463913776153998</v>
      </c>
      <c r="AN230" s="255">
        <v>776</v>
      </c>
      <c r="AO230" s="269">
        <v>309.38144329897</v>
      </c>
      <c r="AP230" s="270">
        <v>45.606183689148999</v>
      </c>
      <c r="AQ230" s="241">
        <v>5857</v>
      </c>
      <c r="AR230" s="242">
        <v>9.0259518524841997</v>
      </c>
      <c r="AS230" s="243">
        <v>0.82990915198610005</v>
      </c>
      <c r="AT230" s="244">
        <v>5977</v>
      </c>
      <c r="AU230" s="242">
        <v>169.38949305672</v>
      </c>
      <c r="AV230" s="245">
        <v>22.984422509015999</v>
      </c>
      <c r="AW230" s="246">
        <v>5954</v>
      </c>
      <c r="AX230" s="272">
        <v>12.691971783674999</v>
      </c>
      <c r="AY230" s="247">
        <v>3.8720740621309</v>
      </c>
    </row>
    <row r="231" spans="27:51" ht="15.75" customHeight="1">
      <c r="AA231" s="56" t="s">
        <v>83</v>
      </c>
      <c r="AB231" s="248">
        <v>5950</v>
      </c>
      <c r="AC231" s="249">
        <v>38.587394957983001</v>
      </c>
      <c r="AD231" s="250">
        <v>7.4539213701611002</v>
      </c>
      <c r="AE231" s="248">
        <v>5903</v>
      </c>
      <c r="AF231" s="249">
        <v>29.534304590885998</v>
      </c>
      <c r="AG231" s="250">
        <v>5.9212441583083999</v>
      </c>
      <c r="AH231" s="251">
        <v>5932</v>
      </c>
      <c r="AI231" s="249">
        <v>50.867835468644998</v>
      </c>
      <c r="AJ231" s="252">
        <v>11.373047609965001</v>
      </c>
      <c r="AK231" s="248">
        <v>5904</v>
      </c>
      <c r="AL231" s="249">
        <v>57.561144986450003</v>
      </c>
      <c r="AM231" s="250">
        <v>7.1819829189525999</v>
      </c>
      <c r="AN231" s="253">
        <v>1061</v>
      </c>
      <c r="AO231" s="263">
        <v>394.31856738926001</v>
      </c>
      <c r="AP231" s="264">
        <v>76.530079942849</v>
      </c>
      <c r="AQ231" s="248">
        <v>5829</v>
      </c>
      <c r="AR231" s="249">
        <v>7.3894321495968001</v>
      </c>
      <c r="AS231" s="250">
        <v>0.75604961430369999</v>
      </c>
      <c r="AT231" s="251">
        <v>5911</v>
      </c>
      <c r="AU231" s="249">
        <v>223.37320250381001</v>
      </c>
      <c r="AV231" s="252">
        <v>26.306030252153001</v>
      </c>
      <c r="AW231" s="253">
        <v>5866</v>
      </c>
      <c r="AX231" s="263">
        <v>24.405727923628</v>
      </c>
      <c r="AY231" s="254">
        <v>6.356882242108</v>
      </c>
    </row>
    <row r="232" spans="27:51" ht="15.75" customHeight="1" thickBot="1">
      <c r="AA232" s="57" t="s">
        <v>82</v>
      </c>
      <c r="AB232" s="255">
        <v>6019</v>
      </c>
      <c r="AC232" s="256">
        <v>25.674862934042</v>
      </c>
      <c r="AD232" s="257">
        <v>4.7844656051578998</v>
      </c>
      <c r="AE232" s="255">
        <v>5955</v>
      </c>
      <c r="AF232" s="256">
        <v>22.974979009236002</v>
      </c>
      <c r="AG232" s="257">
        <v>5.8364691522641001</v>
      </c>
      <c r="AH232" s="258">
        <v>5998</v>
      </c>
      <c r="AI232" s="256">
        <v>49.318272757586001</v>
      </c>
      <c r="AJ232" s="259">
        <v>10.510842423668</v>
      </c>
      <c r="AK232" s="255">
        <v>5970</v>
      </c>
      <c r="AL232" s="256">
        <v>48.139363484086999</v>
      </c>
      <c r="AM232" s="257">
        <v>5.9282871588823998</v>
      </c>
      <c r="AN232" s="260">
        <v>798</v>
      </c>
      <c r="AO232" s="267">
        <v>308.09899749373</v>
      </c>
      <c r="AP232" s="268">
        <v>53.721868179542</v>
      </c>
      <c r="AQ232" s="255">
        <v>5829</v>
      </c>
      <c r="AR232" s="256">
        <v>9.0163835992450991</v>
      </c>
      <c r="AS232" s="257">
        <v>0.90783077738219997</v>
      </c>
      <c r="AT232" s="258">
        <v>5971</v>
      </c>
      <c r="AU232" s="256">
        <v>169.94607268464</v>
      </c>
      <c r="AV232" s="259">
        <v>23.021127269049</v>
      </c>
      <c r="AW232" s="260">
        <v>5933</v>
      </c>
      <c r="AX232" s="267">
        <v>13.195516602055999</v>
      </c>
      <c r="AY232" s="261">
        <v>4.0223415336031998</v>
      </c>
    </row>
    <row r="233" spans="27:51" ht="15.75" customHeight="1">
      <c r="AA233" s="56" t="s">
        <v>85</v>
      </c>
      <c r="AB233" s="234">
        <v>6195</v>
      </c>
      <c r="AC233" s="235">
        <v>40.374495560935998</v>
      </c>
      <c r="AD233" s="236">
        <v>7.4932018517278003</v>
      </c>
      <c r="AE233" s="234">
        <v>6146</v>
      </c>
      <c r="AF233" s="235">
        <v>30.683859420760999</v>
      </c>
      <c r="AG233" s="236">
        <v>6.1034309717118003</v>
      </c>
      <c r="AH233" s="237">
        <v>6158</v>
      </c>
      <c r="AI233" s="235">
        <v>51.825592724910997</v>
      </c>
      <c r="AJ233" s="238">
        <v>11.543244679908</v>
      </c>
      <c r="AK233" s="234">
        <v>6125</v>
      </c>
      <c r="AL233" s="235">
        <v>58.464979591837</v>
      </c>
      <c r="AM233" s="236">
        <v>7.4166799906699996</v>
      </c>
      <c r="AN233" s="253">
        <v>1066</v>
      </c>
      <c r="AO233" s="263">
        <v>403.06285178235999</v>
      </c>
      <c r="AP233" s="264">
        <v>82.935705562875</v>
      </c>
      <c r="AQ233" s="234">
        <v>6006</v>
      </c>
      <c r="AR233" s="235">
        <v>7.3437562437562001</v>
      </c>
      <c r="AS233" s="236">
        <v>0.75879312333479998</v>
      </c>
      <c r="AT233" s="237">
        <v>6138</v>
      </c>
      <c r="AU233" s="235">
        <v>226.87601824698999</v>
      </c>
      <c r="AV233" s="238">
        <v>26.380689784931</v>
      </c>
      <c r="AW233" s="239">
        <v>6092</v>
      </c>
      <c r="AX233" s="271">
        <v>25.226854891660999</v>
      </c>
      <c r="AY233" s="240">
        <v>6.4276084057539</v>
      </c>
    </row>
    <row r="234" spans="27:51" ht="15.75" customHeight="1" thickBot="1">
      <c r="AA234" s="57" t="s">
        <v>84</v>
      </c>
      <c r="AB234" s="255">
        <v>6063</v>
      </c>
      <c r="AC234" s="256">
        <v>26.259112650502999</v>
      </c>
      <c r="AD234" s="257">
        <v>4.8339626249618997</v>
      </c>
      <c r="AE234" s="255">
        <v>5996</v>
      </c>
      <c r="AF234" s="256">
        <v>23.820046697799</v>
      </c>
      <c r="AG234" s="257">
        <v>5.9946992207095997</v>
      </c>
      <c r="AH234" s="258">
        <v>6049</v>
      </c>
      <c r="AI234" s="256">
        <v>50.199206480409998</v>
      </c>
      <c r="AJ234" s="259">
        <v>10.376501582156999</v>
      </c>
      <c r="AK234" s="255">
        <v>5986</v>
      </c>
      <c r="AL234" s="256">
        <v>48.683260942197997</v>
      </c>
      <c r="AM234" s="257">
        <v>6.2071382459292996</v>
      </c>
      <c r="AN234" s="260">
        <v>706</v>
      </c>
      <c r="AO234" s="267">
        <v>312.32577903683</v>
      </c>
      <c r="AP234" s="268">
        <v>53.858694430001997</v>
      </c>
      <c r="AQ234" s="255">
        <v>5870</v>
      </c>
      <c r="AR234" s="256">
        <v>9.0370187393526002</v>
      </c>
      <c r="AS234" s="257">
        <v>0.97872807427289998</v>
      </c>
      <c r="AT234" s="258">
        <v>5996</v>
      </c>
      <c r="AU234" s="256">
        <v>171.53068712474999</v>
      </c>
      <c r="AV234" s="259">
        <v>23.911629610304001</v>
      </c>
      <c r="AW234" s="260">
        <v>5978</v>
      </c>
      <c r="AX234" s="267">
        <v>13.666276346604</v>
      </c>
      <c r="AY234" s="26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G4" sqref="G4"/>
    </sheetView>
  </sheetViews>
  <sheetFormatPr defaultRowHeight="13.5"/>
  <cols>
    <col min="1" max="1" width="6.5" style="89" customWidth="1"/>
    <col min="2" max="2" width="12.125" style="89" customWidth="1"/>
    <col min="3" max="3" width="5.625" style="89" customWidth="1"/>
    <col min="4" max="11" width="9.375" style="89" customWidth="1"/>
    <col min="12" max="16384" width="9" style="89"/>
  </cols>
  <sheetData>
    <row r="1" spans="1:11" ht="14.25" thickBot="1"/>
    <row r="2" spans="1:11" ht="27" customHeight="1" thickBot="1">
      <c r="A2" s="90" t="s">
        <v>37</v>
      </c>
      <c r="B2" s="97" t="s">
        <v>68</v>
      </c>
      <c r="C2" s="100" t="s">
        <v>73</v>
      </c>
      <c r="D2" s="91" t="s">
        <v>31</v>
      </c>
      <c r="E2" s="92" t="s">
        <v>33</v>
      </c>
      <c r="F2" s="91" t="s">
        <v>32</v>
      </c>
      <c r="G2" s="92" t="s">
        <v>98</v>
      </c>
      <c r="H2" s="91" t="s">
        <v>35</v>
      </c>
      <c r="I2" s="92" t="s">
        <v>34</v>
      </c>
      <c r="J2" s="91" t="s">
        <v>99</v>
      </c>
      <c r="K2" s="92" t="s">
        <v>100</v>
      </c>
    </row>
    <row r="3" spans="1:11" ht="20.25" customHeight="1">
      <c r="A3" s="346"/>
      <c r="B3" s="342" t="e">
        <f>VLOOKUP(A3,'データシート（中１男子）'!$A$10:$AR$165,2,FALSE)</f>
        <v>#N/A</v>
      </c>
      <c r="C3" s="101" t="s">
        <v>39</v>
      </c>
      <c r="D3" s="98" t="e">
        <f>VLOOKUP(A3,'データシート（中１男子）'!$A$10:$AR$165,10,FALSE)</f>
        <v>#N/A</v>
      </c>
      <c r="E3" s="94" t="e">
        <f>VLOOKUP(A3,'データシート（中１男子）'!$A$10:$AR$165,14,FALSE)</f>
        <v>#N/A</v>
      </c>
      <c r="F3" s="94" t="e">
        <f>VLOOKUP(A3,'データシート（中１男子）'!$A$10:$AR$165,18,FALSE)</f>
        <v>#N/A</v>
      </c>
      <c r="G3" s="94" t="e">
        <f>VLOOKUP(A3,'データシート（中１男子）'!$A$10:$AR$165,22,FALSE)</f>
        <v>#N/A</v>
      </c>
      <c r="H3" s="94" t="e">
        <f>VLOOKUP(A3,'データシート（中１男子）'!$A$10:$AR$165,32,FALSE)</f>
        <v>#N/A</v>
      </c>
      <c r="I3" s="94" t="e">
        <f>VLOOKUP(A3,'データシート（中１男子）'!$A$10:$AR$165,36,FALSE)</f>
        <v>#N/A</v>
      </c>
      <c r="J3" s="94" t="e">
        <f>VLOOKUP(A3,'データシート（中１男子）'!$A$10:$AR$165,40,FALSE)</f>
        <v>#N/A</v>
      </c>
      <c r="K3" s="94" t="e">
        <f>VLOOKUP(A3,'データシート（中１男子）'!$A$10:$AZ$165,44,FALSE)</f>
        <v>#N/A</v>
      </c>
    </row>
    <row r="4" spans="1:11" ht="20.25" customHeight="1" thickBot="1">
      <c r="A4" s="347"/>
      <c r="B4" s="343"/>
      <c r="C4" s="102" t="s">
        <v>25</v>
      </c>
      <c r="D4" s="114" t="e">
        <f>VLOOKUP(A3,'データシート（中１男子）'!$A$10:$AR$165,13,FALSE)</f>
        <v>#N/A</v>
      </c>
      <c r="E4" s="115" t="e">
        <f>VLOOKUP(A3,'データシート（中１男子）'!$A$10:$AR$165,17,FALSE)</f>
        <v>#N/A</v>
      </c>
      <c r="F4" s="115" t="e">
        <f>VLOOKUP(A3,'データシート（中１男子）'!$A$10:$AR$165,21,FALSE)</f>
        <v>#N/A</v>
      </c>
      <c r="G4" s="115" t="e">
        <f>VLOOKUP(A3,'データシート（中１男子）'!$A$10:$AR$165,25,FALSE)</f>
        <v>#N/A</v>
      </c>
      <c r="H4" s="115" t="e">
        <f>VLOOKUP(A3,'データシート（中１男子）'!$A$10:$AR$165,35,FALSE)</f>
        <v>#N/A</v>
      </c>
      <c r="I4" s="115" t="e">
        <f>VLOOKUP(A3,'データシート（中１男子）'!$A$10:$AR$165,39,FALSE)</f>
        <v>#N/A</v>
      </c>
      <c r="J4" s="115" t="e">
        <f>VLOOKUP(A3,'データシート（中１男子）'!$A$10:$AR$165,43,FALSE)</f>
        <v>#N/A</v>
      </c>
      <c r="K4" s="115" t="e">
        <f>VLOOKUP(A3,'データシート（中１男子）'!$A$10:$AZ$165,47,FALSE)</f>
        <v>#N/A</v>
      </c>
    </row>
    <row r="5" spans="1:11" ht="23.25" customHeight="1">
      <c r="A5" s="95"/>
      <c r="B5" s="99"/>
      <c r="C5" s="99"/>
      <c r="D5" s="96"/>
      <c r="E5" s="96"/>
      <c r="F5" s="96"/>
      <c r="G5" s="96"/>
      <c r="H5" s="96"/>
      <c r="I5" s="96"/>
      <c r="J5" s="96"/>
      <c r="K5" s="96"/>
    </row>
    <row r="6" spans="1:11" ht="23.25" customHeight="1" thickBot="1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7" customHeight="1" thickBot="1">
      <c r="A7" s="90" t="s">
        <v>37</v>
      </c>
      <c r="B7" s="97" t="s">
        <v>68</v>
      </c>
      <c r="C7" s="100" t="s">
        <v>73</v>
      </c>
      <c r="D7" s="91" t="s">
        <v>31</v>
      </c>
      <c r="E7" s="92" t="s">
        <v>33</v>
      </c>
      <c r="F7" s="91" t="s">
        <v>32</v>
      </c>
      <c r="G7" s="92" t="s">
        <v>98</v>
      </c>
      <c r="H7" s="91" t="s">
        <v>35</v>
      </c>
      <c r="I7" s="92" t="s">
        <v>34</v>
      </c>
      <c r="J7" s="91" t="s">
        <v>99</v>
      </c>
      <c r="K7" s="92" t="s">
        <v>100</v>
      </c>
    </row>
    <row r="8" spans="1:11" ht="20.25" customHeight="1">
      <c r="A8" s="344">
        <f>A3+1</f>
        <v>1</v>
      </c>
      <c r="B8" s="342" t="e">
        <f>VLOOKUP(A8,'データシート（中１男子）'!$A$10:$AR$165,2,FALSE)</f>
        <v>#N/A</v>
      </c>
      <c r="C8" s="101" t="s">
        <v>39</v>
      </c>
      <c r="D8" s="98" t="e">
        <f>VLOOKUP(A8,'データシート（中１男子）'!$A$10:$AR$165,10,FALSE)</f>
        <v>#N/A</v>
      </c>
      <c r="E8" s="94" t="e">
        <f>VLOOKUP(A8,'データシート（中１男子）'!$A$10:$AR$165,14,FALSE)</f>
        <v>#N/A</v>
      </c>
      <c r="F8" s="94" t="e">
        <f>VLOOKUP(A8,'データシート（中１男子）'!$A$10:$AR$165,18,FALSE)</f>
        <v>#N/A</v>
      </c>
      <c r="G8" s="94" t="e">
        <f>VLOOKUP(A8,'データシート（中１男子）'!$A$10:$AR$165,22,FALSE)</f>
        <v>#N/A</v>
      </c>
      <c r="H8" s="94" t="e">
        <f>VLOOKUP(A8,'データシート（中１男子）'!$A$10:$AR$165,32,FALSE)</f>
        <v>#N/A</v>
      </c>
      <c r="I8" s="94" t="e">
        <f>VLOOKUP(A8,'データシート（中１男子）'!$A$10:$AR$165,36,FALSE)</f>
        <v>#N/A</v>
      </c>
      <c r="J8" s="94" t="e">
        <f>VLOOKUP(A8,'データシート（中１男子）'!$A$10:$AR$165,40,FALSE)</f>
        <v>#N/A</v>
      </c>
      <c r="K8" s="94" t="e">
        <f>VLOOKUP(A8,'データシート（中１男子）'!$A$10:$AZ$165,44,FALSE)</f>
        <v>#N/A</v>
      </c>
    </row>
    <row r="9" spans="1:11" ht="20.25" customHeight="1" thickBot="1">
      <c r="A9" s="345"/>
      <c r="B9" s="343"/>
      <c r="C9" s="102" t="s">
        <v>25</v>
      </c>
      <c r="D9" s="114" t="e">
        <f>VLOOKUP(A8,'データシート（中１男子）'!$A$10:$AR$165,13,FALSE)</f>
        <v>#N/A</v>
      </c>
      <c r="E9" s="115" t="e">
        <f>VLOOKUP(A8,'データシート（中１男子）'!$A$10:$AR$165,17,FALSE)</f>
        <v>#N/A</v>
      </c>
      <c r="F9" s="115" t="e">
        <f>VLOOKUP(A8,'データシート（中１男子）'!$A$10:$AR$165,21,FALSE)</f>
        <v>#N/A</v>
      </c>
      <c r="G9" s="115" t="e">
        <f>VLOOKUP(A8,'データシート（中１男子）'!$A$10:$AR$165,25,FALSE)</f>
        <v>#N/A</v>
      </c>
      <c r="H9" s="115" t="e">
        <f>VLOOKUP(A8,'データシート（中１男子）'!$A$10:$AR$165,35,FALSE)</f>
        <v>#N/A</v>
      </c>
      <c r="I9" s="115" t="e">
        <f>VLOOKUP(A8,'データシート（中１男子）'!$A$10:$AR$165,39,FALSE)</f>
        <v>#N/A</v>
      </c>
      <c r="J9" s="115" t="e">
        <f>VLOOKUP(A8,'データシート（中１男子）'!$A$10:$AR$165,43,FALSE)</f>
        <v>#N/A</v>
      </c>
      <c r="K9" s="115" t="e">
        <f>VLOOKUP(A8,'データシート（中１男子）'!$A$10:$AZ$165,47,FALSE)</f>
        <v>#N/A</v>
      </c>
    </row>
    <row r="10" spans="1:11" ht="23.25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23.25" customHeight="1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7" customHeight="1" thickBot="1">
      <c r="A12" s="90" t="s">
        <v>37</v>
      </c>
      <c r="B12" s="97" t="s">
        <v>68</v>
      </c>
      <c r="C12" s="100" t="s">
        <v>73</v>
      </c>
      <c r="D12" s="91" t="s">
        <v>31</v>
      </c>
      <c r="E12" s="92" t="s">
        <v>33</v>
      </c>
      <c r="F12" s="91" t="s">
        <v>32</v>
      </c>
      <c r="G12" s="92" t="s">
        <v>98</v>
      </c>
      <c r="H12" s="91" t="s">
        <v>35</v>
      </c>
      <c r="I12" s="92" t="s">
        <v>34</v>
      </c>
      <c r="J12" s="91" t="s">
        <v>99</v>
      </c>
      <c r="K12" s="92" t="s">
        <v>100</v>
      </c>
    </row>
    <row r="13" spans="1:11" ht="20.25" customHeight="1">
      <c r="A13" s="344">
        <f>A8+1</f>
        <v>2</v>
      </c>
      <c r="B13" s="342" t="e">
        <f>VLOOKUP(A13,'データシート（中１男子）'!$A$10:$AR$165,2,FALSE)</f>
        <v>#N/A</v>
      </c>
      <c r="C13" s="101" t="s">
        <v>39</v>
      </c>
      <c r="D13" s="98" t="e">
        <f>VLOOKUP(A13,'データシート（中１男子）'!$A$10:$AR$165,10,FALSE)</f>
        <v>#N/A</v>
      </c>
      <c r="E13" s="94" t="e">
        <f>VLOOKUP(A13,'データシート（中１男子）'!$A$10:$AR$165,14,FALSE)</f>
        <v>#N/A</v>
      </c>
      <c r="F13" s="94" t="e">
        <f>VLOOKUP(A13,'データシート（中１男子）'!$A$10:$AR$165,18,FALSE)</f>
        <v>#N/A</v>
      </c>
      <c r="G13" s="94" t="e">
        <f>VLOOKUP(A13,'データシート（中１男子）'!$A$10:$AR$165,22,FALSE)</f>
        <v>#N/A</v>
      </c>
      <c r="H13" s="94" t="e">
        <f>VLOOKUP(A13,'データシート（中１男子）'!$A$10:$AR$165,32,FALSE)</f>
        <v>#N/A</v>
      </c>
      <c r="I13" s="94" t="e">
        <f>VLOOKUP(A13,'データシート（中１男子）'!$A$10:$AR$165,36,FALSE)</f>
        <v>#N/A</v>
      </c>
      <c r="J13" s="94" t="e">
        <f>VLOOKUP(A13,'データシート（中１男子）'!$A$10:$AR$165,40,FALSE)</f>
        <v>#N/A</v>
      </c>
      <c r="K13" s="94" t="e">
        <f>VLOOKUP(A13,'データシート（中１男子）'!$A$10:$AZ$165,44,FALSE)</f>
        <v>#N/A</v>
      </c>
    </row>
    <row r="14" spans="1:11" ht="20.25" customHeight="1" thickBot="1">
      <c r="A14" s="345"/>
      <c r="B14" s="343"/>
      <c r="C14" s="102" t="s">
        <v>25</v>
      </c>
      <c r="D14" s="114" t="e">
        <f>VLOOKUP(A13,'データシート（中１男子）'!$A$10:$AR$165,13,FALSE)</f>
        <v>#N/A</v>
      </c>
      <c r="E14" s="115" t="e">
        <f>VLOOKUP(A13,'データシート（中１男子）'!$A$10:$AR$165,17,FALSE)</f>
        <v>#N/A</v>
      </c>
      <c r="F14" s="115" t="e">
        <f>VLOOKUP(A13,'データシート（中１男子）'!$A$10:$AR$165,21,FALSE)</f>
        <v>#N/A</v>
      </c>
      <c r="G14" s="115" t="e">
        <f>VLOOKUP(A13,'データシート（中１男子）'!$A$10:$AR$165,25,FALSE)</f>
        <v>#N/A</v>
      </c>
      <c r="H14" s="115" t="e">
        <f>VLOOKUP(A13,'データシート（中１男子）'!$A$10:$AR$165,35,FALSE)</f>
        <v>#N/A</v>
      </c>
      <c r="I14" s="115" t="e">
        <f>VLOOKUP(A13,'データシート（中１男子）'!$A$10:$AR$165,39,FALSE)</f>
        <v>#N/A</v>
      </c>
      <c r="J14" s="115" t="e">
        <f>VLOOKUP(A13,'データシート（中１男子）'!$A$10:$AR$165,43,FALSE)</f>
        <v>#N/A</v>
      </c>
      <c r="K14" s="115" t="e">
        <f>VLOOKUP(A13,'データシート（中１男子）'!$A$10:$AZ$165,47,FALSE)</f>
        <v>#N/A</v>
      </c>
    </row>
    <row r="15" spans="1:11" ht="23.2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3.25" customHeight="1" thickBot="1"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27" customHeight="1" thickBot="1">
      <c r="A17" s="90" t="s">
        <v>37</v>
      </c>
      <c r="B17" s="97" t="s">
        <v>68</v>
      </c>
      <c r="C17" s="100" t="s">
        <v>73</v>
      </c>
      <c r="D17" s="91" t="s">
        <v>31</v>
      </c>
      <c r="E17" s="92" t="s">
        <v>33</v>
      </c>
      <c r="F17" s="91" t="s">
        <v>32</v>
      </c>
      <c r="G17" s="92" t="s">
        <v>98</v>
      </c>
      <c r="H17" s="91" t="s">
        <v>35</v>
      </c>
      <c r="I17" s="92" t="s">
        <v>34</v>
      </c>
      <c r="J17" s="91" t="s">
        <v>99</v>
      </c>
      <c r="K17" s="92" t="s">
        <v>100</v>
      </c>
    </row>
    <row r="18" spans="1:11" ht="20.25" customHeight="1">
      <c r="A18" s="344">
        <f>A13+1</f>
        <v>3</v>
      </c>
      <c r="B18" s="342" t="e">
        <f>VLOOKUP(A18,'データシート（中１男子）'!$A$10:$AR$165,2,FALSE)</f>
        <v>#N/A</v>
      </c>
      <c r="C18" s="101" t="s">
        <v>39</v>
      </c>
      <c r="D18" s="98" t="e">
        <f>VLOOKUP(A18,'データシート（中１男子）'!$A$10:$AR$165,10,FALSE)</f>
        <v>#N/A</v>
      </c>
      <c r="E18" s="94" t="e">
        <f>VLOOKUP(A18,'データシート（中１男子）'!$A$10:$AR$165,14,FALSE)</f>
        <v>#N/A</v>
      </c>
      <c r="F18" s="94" t="e">
        <f>VLOOKUP(A18,'データシート（中１男子）'!$A$10:$AR$165,18,FALSE)</f>
        <v>#N/A</v>
      </c>
      <c r="G18" s="94" t="e">
        <f>VLOOKUP(A18,'データシート（中１男子）'!$A$10:$AR$165,22,FALSE)</f>
        <v>#N/A</v>
      </c>
      <c r="H18" s="94" t="e">
        <f>VLOOKUP(A18,'データシート（中１男子）'!$A$10:$AR$165,32,FALSE)</f>
        <v>#N/A</v>
      </c>
      <c r="I18" s="94" t="e">
        <f>VLOOKUP(A18,'データシート（中１男子）'!$A$10:$AR$165,36,FALSE)</f>
        <v>#N/A</v>
      </c>
      <c r="J18" s="94" t="e">
        <f>VLOOKUP(A18,'データシート（中１男子）'!$A$10:$AR$165,40,FALSE)</f>
        <v>#N/A</v>
      </c>
      <c r="K18" s="94" t="e">
        <f>VLOOKUP(A18,'データシート（中１男子）'!$A$10:$AZ$165,44,FALSE)</f>
        <v>#N/A</v>
      </c>
    </row>
    <row r="19" spans="1:11" ht="20.25" customHeight="1" thickBot="1">
      <c r="A19" s="345"/>
      <c r="B19" s="343"/>
      <c r="C19" s="102" t="s">
        <v>25</v>
      </c>
      <c r="D19" s="114" t="e">
        <f>VLOOKUP(A18,'データシート（中１男子）'!$A$10:$AR$165,13,FALSE)</f>
        <v>#N/A</v>
      </c>
      <c r="E19" s="115" t="e">
        <f>VLOOKUP(A18,'データシート（中１男子）'!$A$10:$AR$165,17,FALSE)</f>
        <v>#N/A</v>
      </c>
      <c r="F19" s="115" t="e">
        <f>VLOOKUP(A18,'データシート（中１男子）'!$A$10:$AR$165,21,FALSE)</f>
        <v>#N/A</v>
      </c>
      <c r="G19" s="115" t="e">
        <f>VLOOKUP(A18,'データシート（中１男子）'!$A$10:$AR$165,25,FALSE)</f>
        <v>#N/A</v>
      </c>
      <c r="H19" s="115" t="e">
        <f>VLOOKUP(A18,'データシート（中１男子）'!$A$10:$AR$165,35,FALSE)</f>
        <v>#N/A</v>
      </c>
      <c r="I19" s="115" t="e">
        <f>VLOOKUP(A18,'データシート（中１男子）'!$A$10:$AR$165,39,FALSE)</f>
        <v>#N/A</v>
      </c>
      <c r="J19" s="115" t="e">
        <f>VLOOKUP(A18,'データシート（中１男子）'!$A$10:$AR$165,43,FALSE)</f>
        <v>#N/A</v>
      </c>
      <c r="K19" s="115" t="e">
        <f>VLOOKUP(A18,'データシート（中１男子）'!$A$10:$AZ$165,47,FALSE)</f>
        <v>#N/A</v>
      </c>
    </row>
    <row r="20" spans="1:11" ht="23.2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23.25" customHeight="1" thickBot="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27" customHeight="1" thickBot="1">
      <c r="A22" s="90" t="s">
        <v>37</v>
      </c>
      <c r="B22" s="97" t="s">
        <v>68</v>
      </c>
      <c r="C22" s="100" t="s">
        <v>73</v>
      </c>
      <c r="D22" s="91" t="s">
        <v>31</v>
      </c>
      <c r="E22" s="92" t="s">
        <v>33</v>
      </c>
      <c r="F22" s="91" t="s">
        <v>32</v>
      </c>
      <c r="G22" s="92" t="s">
        <v>98</v>
      </c>
      <c r="H22" s="91" t="s">
        <v>35</v>
      </c>
      <c r="I22" s="92" t="s">
        <v>34</v>
      </c>
      <c r="J22" s="91" t="s">
        <v>99</v>
      </c>
      <c r="K22" s="92" t="s">
        <v>100</v>
      </c>
    </row>
    <row r="23" spans="1:11" ht="20.25" customHeight="1">
      <c r="A23" s="344">
        <f>A18+1</f>
        <v>4</v>
      </c>
      <c r="B23" s="342" t="e">
        <f>VLOOKUP(A23,'データシート（中１男子）'!$A$10:$AR$165,2,FALSE)</f>
        <v>#N/A</v>
      </c>
      <c r="C23" s="101" t="s">
        <v>39</v>
      </c>
      <c r="D23" s="98" t="e">
        <f>VLOOKUP(A23,'データシート（中１男子）'!$A$10:$AR$165,10,FALSE)</f>
        <v>#N/A</v>
      </c>
      <c r="E23" s="94" t="e">
        <f>VLOOKUP(A23,'データシート（中１男子）'!$A$10:$AR$165,14,FALSE)</f>
        <v>#N/A</v>
      </c>
      <c r="F23" s="94" t="e">
        <f>VLOOKUP(A23,'データシート（中１男子）'!$A$10:$AR$165,18,FALSE)</f>
        <v>#N/A</v>
      </c>
      <c r="G23" s="94" t="e">
        <f>VLOOKUP(A23,'データシート（中１男子）'!$A$10:$AR$165,22,FALSE)</f>
        <v>#N/A</v>
      </c>
      <c r="H23" s="94" t="e">
        <f>VLOOKUP(A23,'データシート（中１男子）'!$A$10:$AR$165,32,FALSE)</f>
        <v>#N/A</v>
      </c>
      <c r="I23" s="94" t="e">
        <f>VLOOKUP(A23,'データシート（中１男子）'!$A$10:$AR$165,36,FALSE)</f>
        <v>#N/A</v>
      </c>
      <c r="J23" s="94" t="e">
        <f>VLOOKUP(A23,'データシート（中１男子）'!$A$10:$AR$165,40,FALSE)</f>
        <v>#N/A</v>
      </c>
      <c r="K23" s="94" t="e">
        <f>VLOOKUP(A23,'データシート（中１男子）'!$A$10:$AZ$165,44,FALSE)</f>
        <v>#N/A</v>
      </c>
    </row>
    <row r="24" spans="1:11" ht="20.25" customHeight="1" thickBot="1">
      <c r="A24" s="345"/>
      <c r="B24" s="343"/>
      <c r="C24" s="102" t="s">
        <v>25</v>
      </c>
      <c r="D24" s="114" t="e">
        <f>VLOOKUP(A23,'データシート（中１男子）'!$A$10:$AR$165,13,FALSE)</f>
        <v>#N/A</v>
      </c>
      <c r="E24" s="115" t="e">
        <f>VLOOKUP(A23,'データシート（中１男子）'!$A$10:$AR$165,17,FALSE)</f>
        <v>#N/A</v>
      </c>
      <c r="F24" s="115" t="e">
        <f>VLOOKUP(A23,'データシート（中１男子）'!$A$10:$AR$165,21,FALSE)</f>
        <v>#N/A</v>
      </c>
      <c r="G24" s="115" t="e">
        <f>VLOOKUP(A23,'データシート（中１男子）'!$A$10:$AR$165,25,FALSE)</f>
        <v>#N/A</v>
      </c>
      <c r="H24" s="115" t="e">
        <f>VLOOKUP(A23,'データシート（中１男子）'!$A$10:$AR$165,35,FALSE)</f>
        <v>#N/A</v>
      </c>
      <c r="I24" s="115" t="e">
        <f>VLOOKUP(A23,'データシート（中１男子）'!$A$10:$AR$165,39,FALSE)</f>
        <v>#N/A</v>
      </c>
      <c r="J24" s="115" t="e">
        <f>VLOOKUP(A23,'データシート（中１男子）'!$A$10:$AR$165,43,FALSE)</f>
        <v>#N/A</v>
      </c>
      <c r="K24" s="115" t="e">
        <f>VLOOKUP(A23,'データシート（中１男子）'!$A$10:$AZ$165,47,FALSE)</f>
        <v>#N/A</v>
      </c>
    </row>
    <row r="25" spans="1:11" ht="23.2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23.25" customHeight="1" thickBot="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7" customHeight="1" thickBot="1">
      <c r="A27" s="90" t="s">
        <v>37</v>
      </c>
      <c r="B27" s="97" t="s">
        <v>68</v>
      </c>
      <c r="C27" s="100" t="s">
        <v>73</v>
      </c>
      <c r="D27" s="91" t="s">
        <v>31</v>
      </c>
      <c r="E27" s="92" t="s">
        <v>33</v>
      </c>
      <c r="F27" s="91" t="s">
        <v>32</v>
      </c>
      <c r="G27" s="92" t="s">
        <v>98</v>
      </c>
      <c r="H27" s="91" t="s">
        <v>35</v>
      </c>
      <c r="I27" s="92" t="s">
        <v>34</v>
      </c>
      <c r="J27" s="91" t="s">
        <v>99</v>
      </c>
      <c r="K27" s="92" t="s">
        <v>100</v>
      </c>
    </row>
    <row r="28" spans="1:11" ht="20.25" customHeight="1">
      <c r="A28" s="344">
        <f>A23+1</f>
        <v>5</v>
      </c>
      <c r="B28" s="342" t="e">
        <f>VLOOKUP(A28,'データシート（中１男子）'!$A$10:$AR$165,2,FALSE)</f>
        <v>#N/A</v>
      </c>
      <c r="C28" s="101" t="s">
        <v>39</v>
      </c>
      <c r="D28" s="98" t="e">
        <f>VLOOKUP(A28,'データシート（中１男子）'!$A$10:$AR$165,10,FALSE)</f>
        <v>#N/A</v>
      </c>
      <c r="E28" s="94" t="e">
        <f>VLOOKUP(A28,'データシート（中１男子）'!$A$10:$AR$165,14,FALSE)</f>
        <v>#N/A</v>
      </c>
      <c r="F28" s="94" t="e">
        <f>VLOOKUP(A28,'データシート（中１男子）'!$A$10:$AR$165,18,FALSE)</f>
        <v>#N/A</v>
      </c>
      <c r="G28" s="94" t="e">
        <f>VLOOKUP(A28,'データシート（中１男子）'!$A$10:$AR$165,22,FALSE)</f>
        <v>#N/A</v>
      </c>
      <c r="H28" s="94" t="e">
        <f>VLOOKUP(A28,'データシート（中１男子）'!$A$10:$AR$165,32,FALSE)</f>
        <v>#N/A</v>
      </c>
      <c r="I28" s="94" t="e">
        <f>VLOOKUP(A28,'データシート（中１男子）'!$A$10:$AR$165,36,FALSE)</f>
        <v>#N/A</v>
      </c>
      <c r="J28" s="94" t="e">
        <f>VLOOKUP(A28,'データシート（中１男子）'!$A$10:$AR$165,40,FALSE)</f>
        <v>#N/A</v>
      </c>
      <c r="K28" s="94" t="e">
        <f>VLOOKUP(A28,'データシート（中１男子）'!$A$10:$AZ$165,44,FALSE)</f>
        <v>#N/A</v>
      </c>
    </row>
    <row r="29" spans="1:11" ht="20.25" customHeight="1" thickBot="1">
      <c r="A29" s="345"/>
      <c r="B29" s="343"/>
      <c r="C29" s="102" t="s">
        <v>25</v>
      </c>
      <c r="D29" s="114" t="e">
        <f>VLOOKUP(A28,'データシート（中１男子）'!$A$10:$AR$165,13,FALSE)</f>
        <v>#N/A</v>
      </c>
      <c r="E29" s="115" t="e">
        <f>VLOOKUP(A28,'データシート（中１男子）'!$A$10:$AR$165,17,FALSE)</f>
        <v>#N/A</v>
      </c>
      <c r="F29" s="115" t="e">
        <f>VLOOKUP(A28,'データシート（中１男子）'!$A$10:$AR$165,21,FALSE)</f>
        <v>#N/A</v>
      </c>
      <c r="G29" s="115" t="e">
        <f>VLOOKUP(A28,'データシート（中１男子）'!$A$10:$AR$165,25,FALSE)</f>
        <v>#N/A</v>
      </c>
      <c r="H29" s="115" t="e">
        <f>VLOOKUP(A28,'データシート（中１男子）'!$A$10:$AR$165,35,FALSE)</f>
        <v>#N/A</v>
      </c>
      <c r="I29" s="115" t="e">
        <f>VLOOKUP(A28,'データシート（中１男子）'!$A$10:$AR$165,39,FALSE)</f>
        <v>#N/A</v>
      </c>
      <c r="J29" s="115" t="e">
        <f>VLOOKUP(A28,'データシート（中１男子）'!$A$10:$AR$165,43,FALSE)</f>
        <v>#N/A</v>
      </c>
      <c r="K29" s="115" t="e">
        <f>VLOOKUP(A28,'データシート（中１男子）'!$A$10:$AZ$165,47,FALSE)</f>
        <v>#N/A</v>
      </c>
    </row>
    <row r="30" spans="1:11" ht="23.2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23.25" customHeight="1" thickBot="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27" customHeight="1" thickBot="1">
      <c r="A32" s="90" t="s">
        <v>37</v>
      </c>
      <c r="B32" s="97" t="s">
        <v>68</v>
      </c>
      <c r="C32" s="100" t="s">
        <v>73</v>
      </c>
      <c r="D32" s="91" t="s">
        <v>31</v>
      </c>
      <c r="E32" s="92" t="s">
        <v>33</v>
      </c>
      <c r="F32" s="91" t="s">
        <v>32</v>
      </c>
      <c r="G32" s="92" t="s">
        <v>98</v>
      </c>
      <c r="H32" s="91" t="s">
        <v>35</v>
      </c>
      <c r="I32" s="92" t="s">
        <v>34</v>
      </c>
      <c r="J32" s="91" t="s">
        <v>99</v>
      </c>
      <c r="K32" s="92" t="s">
        <v>100</v>
      </c>
    </row>
    <row r="33" spans="1:11" ht="20.25" customHeight="1">
      <c r="A33" s="344">
        <f>A28+1</f>
        <v>6</v>
      </c>
      <c r="B33" s="342" t="e">
        <f>VLOOKUP(A33,'データシート（中１男子）'!$A$10:$AR$165,2,FALSE)</f>
        <v>#N/A</v>
      </c>
      <c r="C33" s="101" t="s">
        <v>39</v>
      </c>
      <c r="D33" s="98" t="e">
        <f>VLOOKUP(A33,'データシート（中１男子）'!$A$10:$AR$165,10,FALSE)</f>
        <v>#N/A</v>
      </c>
      <c r="E33" s="94" t="e">
        <f>VLOOKUP(A33,'データシート（中１男子）'!$A$10:$AR$165,14,FALSE)</f>
        <v>#N/A</v>
      </c>
      <c r="F33" s="94" t="e">
        <f>VLOOKUP(A33,'データシート（中１男子）'!$A$10:$AR$165,18,FALSE)</f>
        <v>#N/A</v>
      </c>
      <c r="G33" s="94" t="e">
        <f>VLOOKUP(A33,'データシート（中１男子）'!$A$10:$AR$165,22,FALSE)</f>
        <v>#N/A</v>
      </c>
      <c r="H33" s="94" t="e">
        <f>VLOOKUP(A33,'データシート（中１男子）'!$A$10:$AR$165,32,FALSE)</f>
        <v>#N/A</v>
      </c>
      <c r="I33" s="94" t="e">
        <f>VLOOKUP(A33,'データシート（中１男子）'!$A$10:$AR$165,36,FALSE)</f>
        <v>#N/A</v>
      </c>
      <c r="J33" s="94" t="e">
        <f>VLOOKUP(A33,'データシート（中１男子）'!$A$10:$AR$165,40,FALSE)</f>
        <v>#N/A</v>
      </c>
      <c r="K33" s="94" t="e">
        <f>VLOOKUP(A33,'データシート（中１男子）'!$A$10:$AZ$165,44,FALSE)</f>
        <v>#N/A</v>
      </c>
    </row>
    <row r="34" spans="1:11" ht="20.25" customHeight="1" thickBot="1">
      <c r="A34" s="345"/>
      <c r="B34" s="343"/>
      <c r="C34" s="102" t="s">
        <v>25</v>
      </c>
      <c r="D34" s="114" t="e">
        <f>VLOOKUP(A33,'データシート（中１男子）'!$A$10:$AR$165,13,FALSE)</f>
        <v>#N/A</v>
      </c>
      <c r="E34" s="115" t="e">
        <f>VLOOKUP(A33,'データシート（中１男子）'!$A$10:$AR$165,17,FALSE)</f>
        <v>#N/A</v>
      </c>
      <c r="F34" s="115" t="e">
        <f>VLOOKUP(A33,'データシート（中１男子）'!$A$10:$AR$165,21,FALSE)</f>
        <v>#N/A</v>
      </c>
      <c r="G34" s="115" t="e">
        <f>VLOOKUP(A33,'データシート（中１男子）'!$A$10:$AR$165,25,FALSE)</f>
        <v>#N/A</v>
      </c>
      <c r="H34" s="115" t="e">
        <f>VLOOKUP(A33,'データシート（中１男子）'!$A$10:$AR$165,35,FALSE)</f>
        <v>#N/A</v>
      </c>
      <c r="I34" s="115" t="e">
        <f>VLOOKUP(A33,'データシート（中１男子）'!$A$10:$AR$165,39,FALSE)</f>
        <v>#N/A</v>
      </c>
      <c r="J34" s="115" t="e">
        <f>VLOOKUP(A33,'データシート（中１男子）'!$A$10:$AR$165,43,FALSE)</f>
        <v>#N/A</v>
      </c>
      <c r="K34" s="115" t="e">
        <f>VLOOKUP(A33,'データシート（中１男子）'!$A$10:$AZ$165,47,FALSE)</f>
        <v>#N/A</v>
      </c>
    </row>
    <row r="35" spans="1:11" ht="23.2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ht="23.25" customHeight="1" thickBot="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27" customHeight="1" thickBot="1">
      <c r="A37" s="90" t="s">
        <v>37</v>
      </c>
      <c r="B37" s="97" t="s">
        <v>68</v>
      </c>
      <c r="C37" s="100" t="s">
        <v>73</v>
      </c>
      <c r="D37" s="91" t="s">
        <v>31</v>
      </c>
      <c r="E37" s="92" t="s">
        <v>33</v>
      </c>
      <c r="F37" s="91" t="s">
        <v>32</v>
      </c>
      <c r="G37" s="92" t="s">
        <v>98</v>
      </c>
      <c r="H37" s="91" t="s">
        <v>35</v>
      </c>
      <c r="I37" s="92" t="s">
        <v>34</v>
      </c>
      <c r="J37" s="91" t="s">
        <v>99</v>
      </c>
      <c r="K37" s="92" t="s">
        <v>100</v>
      </c>
    </row>
    <row r="38" spans="1:11" ht="20.25" customHeight="1">
      <c r="A38" s="344">
        <f>A33+1</f>
        <v>7</v>
      </c>
      <c r="B38" s="342" t="e">
        <f>VLOOKUP(A38,'データシート（中１男子）'!$A$10:$AR$165,2,FALSE)</f>
        <v>#N/A</v>
      </c>
      <c r="C38" s="101" t="s">
        <v>39</v>
      </c>
      <c r="D38" s="98" t="e">
        <f>VLOOKUP(A38,'データシート（中１男子）'!$A$10:$AR$165,10,FALSE)</f>
        <v>#N/A</v>
      </c>
      <c r="E38" s="94" t="e">
        <f>VLOOKUP(A38,'データシート（中１男子）'!$A$10:$AR$165,14,FALSE)</f>
        <v>#N/A</v>
      </c>
      <c r="F38" s="94" t="e">
        <f>VLOOKUP(A38,'データシート（中１男子）'!$A$10:$AR$165,18,FALSE)</f>
        <v>#N/A</v>
      </c>
      <c r="G38" s="94" t="e">
        <f>VLOOKUP(A38,'データシート（中１男子）'!$A$10:$AR$165,22,FALSE)</f>
        <v>#N/A</v>
      </c>
      <c r="H38" s="94" t="e">
        <f>VLOOKUP(A38,'データシート（中１男子）'!$A$10:$AR$165,32,FALSE)</f>
        <v>#N/A</v>
      </c>
      <c r="I38" s="94" t="e">
        <f>VLOOKUP(A38,'データシート（中１男子）'!$A$10:$AR$165,36,FALSE)</f>
        <v>#N/A</v>
      </c>
      <c r="J38" s="94" t="e">
        <f>VLOOKUP(A38,'データシート（中１男子）'!$A$10:$AR$165,40,FALSE)</f>
        <v>#N/A</v>
      </c>
      <c r="K38" s="94" t="e">
        <f>VLOOKUP(A38,'データシート（中１男子）'!$A$10:$AZ$165,44,FALSE)</f>
        <v>#N/A</v>
      </c>
    </row>
    <row r="39" spans="1:11" ht="20.25" customHeight="1" thickBot="1">
      <c r="A39" s="345"/>
      <c r="B39" s="343"/>
      <c r="C39" s="102" t="s">
        <v>25</v>
      </c>
      <c r="D39" s="114" t="e">
        <f>VLOOKUP(A38,'データシート（中１男子）'!$A$10:$AR$165,13,FALSE)</f>
        <v>#N/A</v>
      </c>
      <c r="E39" s="115" t="e">
        <f>VLOOKUP(A38,'データシート（中１男子）'!$A$10:$AR$165,17,FALSE)</f>
        <v>#N/A</v>
      </c>
      <c r="F39" s="115" t="e">
        <f>VLOOKUP(A38,'データシート（中１男子）'!$A$10:$AR$165,21,FALSE)</f>
        <v>#N/A</v>
      </c>
      <c r="G39" s="115" t="e">
        <f>VLOOKUP(A38,'データシート（中１男子）'!$A$10:$AR$165,25,FALSE)</f>
        <v>#N/A</v>
      </c>
      <c r="H39" s="115" t="e">
        <f>VLOOKUP(A38,'データシート（中１男子）'!$A$10:$AR$165,35,FALSE)</f>
        <v>#N/A</v>
      </c>
      <c r="I39" s="115" t="e">
        <f>VLOOKUP(A38,'データシート（中１男子）'!$A$10:$AR$165,39,FALSE)</f>
        <v>#N/A</v>
      </c>
      <c r="J39" s="115" t="e">
        <f>VLOOKUP(A38,'データシート（中１男子）'!$A$10:$AR$165,43,FALSE)</f>
        <v>#N/A</v>
      </c>
      <c r="K39" s="115" t="e">
        <f>VLOOKUP(A38,'データシート（中１男子）'!$A$10:$AZ$165,47,FALSE)</f>
        <v>#N/A</v>
      </c>
    </row>
    <row r="40" spans="1:11" ht="23.2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23.25" customHeight="1" thickBot="1"/>
    <row r="42" spans="1:11" ht="27" customHeight="1" thickBot="1">
      <c r="A42" s="90" t="s">
        <v>37</v>
      </c>
      <c r="B42" s="97" t="s">
        <v>68</v>
      </c>
      <c r="C42" s="100" t="s">
        <v>73</v>
      </c>
      <c r="D42" s="91" t="s">
        <v>31</v>
      </c>
      <c r="E42" s="92" t="s">
        <v>33</v>
      </c>
      <c r="F42" s="91" t="s">
        <v>32</v>
      </c>
      <c r="G42" s="92" t="s">
        <v>98</v>
      </c>
      <c r="H42" s="91" t="s">
        <v>35</v>
      </c>
      <c r="I42" s="92" t="s">
        <v>34</v>
      </c>
      <c r="J42" s="91" t="s">
        <v>99</v>
      </c>
      <c r="K42" s="92" t="s">
        <v>100</v>
      </c>
    </row>
    <row r="43" spans="1:11" ht="20.25" customHeight="1">
      <c r="A43" s="344">
        <f>A38+1</f>
        <v>8</v>
      </c>
      <c r="B43" s="342" t="e">
        <f>VLOOKUP(A43,'データシート（中１男子）'!$A$10:$AR$165,2,FALSE)</f>
        <v>#N/A</v>
      </c>
      <c r="C43" s="101" t="s">
        <v>39</v>
      </c>
      <c r="D43" s="98" t="e">
        <f>VLOOKUP(A43,'データシート（中１男子）'!$A$10:$AR$165,10,FALSE)</f>
        <v>#N/A</v>
      </c>
      <c r="E43" s="94" t="e">
        <f>VLOOKUP(A43,'データシート（中１男子）'!$A$10:$AR$165,14,FALSE)</f>
        <v>#N/A</v>
      </c>
      <c r="F43" s="94" t="e">
        <f>VLOOKUP(A43,'データシート（中１男子）'!$A$10:$AR$165,18,FALSE)</f>
        <v>#N/A</v>
      </c>
      <c r="G43" s="94" t="e">
        <f>VLOOKUP(A43,'データシート（中１男子）'!$A$10:$AR$165,22,FALSE)</f>
        <v>#N/A</v>
      </c>
      <c r="H43" s="94" t="e">
        <f>VLOOKUP(A43,'データシート（中１男子）'!$A$10:$AR$165,32,FALSE)</f>
        <v>#N/A</v>
      </c>
      <c r="I43" s="94" t="e">
        <f>VLOOKUP(A43,'データシート（中１男子）'!$A$10:$AR$165,36,FALSE)</f>
        <v>#N/A</v>
      </c>
      <c r="J43" s="94" t="e">
        <f>VLOOKUP(A43,'データシート（中１男子）'!$A$10:$AR$165,40,FALSE)</f>
        <v>#N/A</v>
      </c>
      <c r="K43" s="94" t="e">
        <f>VLOOKUP(A43,'データシート（中１男子）'!$A$10:$AZ$165,44,FALSE)</f>
        <v>#N/A</v>
      </c>
    </row>
    <row r="44" spans="1:11" ht="20.25" customHeight="1" thickBot="1">
      <c r="A44" s="345"/>
      <c r="B44" s="343"/>
      <c r="C44" s="102" t="s">
        <v>25</v>
      </c>
      <c r="D44" s="114" t="e">
        <f>VLOOKUP(A43,'データシート（中１男子）'!$A$10:$AR$165,13,FALSE)</f>
        <v>#N/A</v>
      </c>
      <c r="E44" s="115" t="e">
        <f>VLOOKUP(A43,'データシート（中１男子）'!$A$10:$AR$165,17,FALSE)</f>
        <v>#N/A</v>
      </c>
      <c r="F44" s="115" t="e">
        <f>VLOOKUP(A43,'データシート（中１男子）'!$A$10:$AR$165,21,FALSE)</f>
        <v>#N/A</v>
      </c>
      <c r="G44" s="115" t="e">
        <f>VLOOKUP(A43,'データシート（中１男子）'!$A$10:$AR$165,25,FALSE)</f>
        <v>#N/A</v>
      </c>
      <c r="H44" s="115" t="e">
        <f>VLOOKUP(A43,'データシート（中１男子）'!$A$10:$AR$165,35,FALSE)</f>
        <v>#N/A</v>
      </c>
      <c r="I44" s="115" t="e">
        <f>VLOOKUP(A43,'データシート（中１男子）'!$A$10:$AR$165,39,FALSE)</f>
        <v>#N/A</v>
      </c>
      <c r="J44" s="115" t="e">
        <f>VLOOKUP(A43,'データシート（中１男子）'!$A$10:$AR$165,43,FALSE)</f>
        <v>#N/A</v>
      </c>
      <c r="K44" s="115" t="e">
        <f>VLOOKUP(A43,'データシート（中１男子）'!$A$10:$AZ$165,47,FALSE)</f>
        <v>#N/A</v>
      </c>
    </row>
    <row r="45" spans="1:11" ht="23.2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23.25" customHeight="1" thickBot="1"/>
    <row r="47" spans="1:11" ht="23.25" thickBot="1">
      <c r="A47" s="90" t="s">
        <v>37</v>
      </c>
      <c r="B47" s="97" t="s">
        <v>68</v>
      </c>
      <c r="C47" s="100" t="s">
        <v>73</v>
      </c>
      <c r="D47" s="91" t="s">
        <v>31</v>
      </c>
      <c r="E47" s="92" t="s">
        <v>33</v>
      </c>
      <c r="F47" s="91" t="s">
        <v>32</v>
      </c>
      <c r="G47" s="92" t="s">
        <v>98</v>
      </c>
      <c r="H47" s="91" t="s">
        <v>35</v>
      </c>
      <c r="I47" s="92" t="s">
        <v>34</v>
      </c>
      <c r="J47" s="91" t="s">
        <v>99</v>
      </c>
      <c r="K47" s="92" t="s">
        <v>100</v>
      </c>
    </row>
    <row r="48" spans="1:11" ht="20.25" customHeight="1">
      <c r="A48" s="344">
        <f>A43+1</f>
        <v>9</v>
      </c>
      <c r="B48" s="342" t="e">
        <f>VLOOKUP(A48,'データシート（中１男子）'!$A$10:$AR$165,2,FALSE)</f>
        <v>#N/A</v>
      </c>
      <c r="C48" s="101" t="s">
        <v>39</v>
      </c>
      <c r="D48" s="98" t="e">
        <f>VLOOKUP(A48,'データシート（中１男子）'!$A$10:$AR$165,10,FALSE)</f>
        <v>#N/A</v>
      </c>
      <c r="E48" s="94" t="e">
        <f>VLOOKUP(A48,'データシート（中１男子）'!$A$10:$AR$165,14,FALSE)</f>
        <v>#N/A</v>
      </c>
      <c r="F48" s="94" t="e">
        <f>VLOOKUP(A48,'データシート（中１男子）'!$A$10:$AR$165,18,FALSE)</f>
        <v>#N/A</v>
      </c>
      <c r="G48" s="94" t="e">
        <f>VLOOKUP(A48,'データシート（中１男子）'!$A$10:$AR$165,22,FALSE)</f>
        <v>#N/A</v>
      </c>
      <c r="H48" s="94" t="e">
        <f>VLOOKUP(A48,'データシート（中１男子）'!$A$10:$AR$165,32,FALSE)</f>
        <v>#N/A</v>
      </c>
      <c r="I48" s="94" t="e">
        <f>VLOOKUP(A48,'データシート（中１男子）'!$A$10:$AR$165,36,FALSE)</f>
        <v>#N/A</v>
      </c>
      <c r="J48" s="94" t="e">
        <f>VLOOKUP(A48,'データシート（中１男子）'!$A$10:$AR$165,40,FALSE)</f>
        <v>#N/A</v>
      </c>
      <c r="K48" s="94" t="e">
        <f>VLOOKUP(A48,'データシート（中１男子）'!$A$10:$AZ$165,44,FALSE)</f>
        <v>#N/A</v>
      </c>
    </row>
    <row r="49" spans="1:11" ht="20.25" customHeight="1" thickBot="1">
      <c r="A49" s="345"/>
      <c r="B49" s="343"/>
      <c r="C49" s="102" t="s">
        <v>25</v>
      </c>
      <c r="D49" s="114" t="e">
        <f>VLOOKUP(A48,'データシート（中１男子）'!$A$10:$AR$165,13,FALSE)</f>
        <v>#N/A</v>
      </c>
      <c r="E49" s="115" t="e">
        <f>VLOOKUP(A48,'データシート（中１男子）'!$A$10:$AR$165,17,FALSE)</f>
        <v>#N/A</v>
      </c>
      <c r="F49" s="115" t="e">
        <f>VLOOKUP(A48,'データシート（中１男子）'!$A$10:$AR$165,21,FALSE)</f>
        <v>#N/A</v>
      </c>
      <c r="G49" s="115" t="e">
        <f>VLOOKUP(A48,'データシート（中１男子）'!$A$10:$AR$165,25,FALSE)</f>
        <v>#N/A</v>
      </c>
      <c r="H49" s="115" t="e">
        <f>VLOOKUP(A48,'データシート（中１男子）'!$A$10:$AR$165,35,FALSE)</f>
        <v>#N/A</v>
      </c>
      <c r="I49" s="115" t="e">
        <f>VLOOKUP(A48,'データシート（中１男子）'!$A$10:$AR$165,39,FALSE)</f>
        <v>#N/A</v>
      </c>
      <c r="J49" s="115" t="e">
        <f>VLOOKUP(A48,'データシート（中１男子）'!$A$10:$AR$165,43,FALSE)</f>
        <v>#N/A</v>
      </c>
      <c r="K49" s="115" t="e">
        <f>VLOOKUP(A48,'データシート（中１男子）'!$A$10:$AZ$165,47,FALSE)</f>
        <v>#N/A</v>
      </c>
    </row>
    <row r="50" spans="1:11" ht="23.2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23.25" customHeight="1" thickBot="1"/>
    <row r="52" spans="1:11" ht="23.25" thickBot="1">
      <c r="A52" s="90" t="s">
        <v>37</v>
      </c>
      <c r="B52" s="97" t="s">
        <v>68</v>
      </c>
      <c r="C52" s="100" t="s">
        <v>73</v>
      </c>
      <c r="D52" s="91" t="s">
        <v>31</v>
      </c>
      <c r="E52" s="92" t="s">
        <v>33</v>
      </c>
      <c r="F52" s="91" t="s">
        <v>32</v>
      </c>
      <c r="G52" s="92" t="s">
        <v>98</v>
      </c>
      <c r="H52" s="91" t="s">
        <v>35</v>
      </c>
      <c r="I52" s="92" t="s">
        <v>34</v>
      </c>
      <c r="J52" s="91" t="s">
        <v>99</v>
      </c>
      <c r="K52" s="92" t="s">
        <v>100</v>
      </c>
    </row>
    <row r="53" spans="1:11" ht="20.25" customHeight="1">
      <c r="A53" s="344">
        <f>A48+1</f>
        <v>10</v>
      </c>
      <c r="B53" s="342" t="e">
        <f>VLOOKUP(A53,'データシート（中１男子）'!$A$10:$AR$165,2,FALSE)</f>
        <v>#N/A</v>
      </c>
      <c r="C53" s="101" t="s">
        <v>39</v>
      </c>
      <c r="D53" s="98" t="e">
        <f>VLOOKUP(A53,'データシート（中１男子）'!$A$10:$AR$165,10,FALSE)</f>
        <v>#N/A</v>
      </c>
      <c r="E53" s="94" t="e">
        <f>VLOOKUP(A53,'データシート（中１男子）'!$A$10:$AR$165,14,FALSE)</f>
        <v>#N/A</v>
      </c>
      <c r="F53" s="94" t="e">
        <f>VLOOKUP(A53,'データシート（中１男子）'!$A$10:$AR$165,18,FALSE)</f>
        <v>#N/A</v>
      </c>
      <c r="G53" s="94" t="e">
        <f>VLOOKUP(A53,'データシート（中１男子）'!$A$10:$AR$165,22,FALSE)</f>
        <v>#N/A</v>
      </c>
      <c r="H53" s="94" t="e">
        <f>VLOOKUP(A53,'データシート（中１男子）'!$A$10:$AR$165,32,FALSE)</f>
        <v>#N/A</v>
      </c>
      <c r="I53" s="94" t="e">
        <f>VLOOKUP(A53,'データシート（中１男子）'!$A$10:$AR$165,36,FALSE)</f>
        <v>#N/A</v>
      </c>
      <c r="J53" s="94" t="e">
        <f>VLOOKUP(A53,'データシート（中１男子）'!$A$10:$AR$165,40,FALSE)</f>
        <v>#N/A</v>
      </c>
      <c r="K53" s="94" t="e">
        <f>VLOOKUP(A53,'データシート（中１男子）'!$A$10:$AZ$165,44,FALSE)</f>
        <v>#N/A</v>
      </c>
    </row>
    <row r="54" spans="1:11" ht="20.25" customHeight="1" thickBot="1">
      <c r="A54" s="345"/>
      <c r="B54" s="343"/>
      <c r="C54" s="102" t="s">
        <v>25</v>
      </c>
      <c r="D54" s="114" t="e">
        <f>VLOOKUP(A53,'データシート（中１男子）'!$A$10:$AR$165,13,FALSE)</f>
        <v>#N/A</v>
      </c>
      <c r="E54" s="115" t="e">
        <f>VLOOKUP(A53,'データシート（中１男子）'!$A$10:$AR$165,17,FALSE)</f>
        <v>#N/A</v>
      </c>
      <c r="F54" s="115" t="e">
        <f>VLOOKUP(A53,'データシート（中１男子）'!$A$10:$AR$165,21,FALSE)</f>
        <v>#N/A</v>
      </c>
      <c r="G54" s="115" t="e">
        <f>VLOOKUP(A53,'データシート（中１男子）'!$A$10:$AR$165,25,FALSE)</f>
        <v>#N/A</v>
      </c>
      <c r="H54" s="115" t="e">
        <f>VLOOKUP(A53,'データシート（中１男子）'!$A$10:$AR$165,35,FALSE)</f>
        <v>#N/A</v>
      </c>
      <c r="I54" s="115" t="e">
        <f>VLOOKUP(A53,'データシート（中１男子）'!$A$10:$AR$165,39,FALSE)</f>
        <v>#N/A</v>
      </c>
      <c r="J54" s="115" t="e">
        <f>VLOOKUP(A53,'データシート（中１男子）'!$A$10:$AR$165,43,FALSE)</f>
        <v>#N/A</v>
      </c>
      <c r="K54" s="115" t="e">
        <f>VLOOKUP(A53,'データシート（中１男子）'!$A$10:$AZ$165,47,FALSE)</f>
        <v>#N/A</v>
      </c>
    </row>
    <row r="55" spans="1:11" ht="23.25" customHeight="1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23.25" customHeight="1" thickBot="1"/>
    <row r="57" spans="1:11" ht="23.25" thickBot="1">
      <c r="A57" s="90" t="s">
        <v>37</v>
      </c>
      <c r="B57" s="97" t="s">
        <v>68</v>
      </c>
      <c r="C57" s="100" t="s">
        <v>73</v>
      </c>
      <c r="D57" s="91" t="s">
        <v>31</v>
      </c>
      <c r="E57" s="92" t="s">
        <v>33</v>
      </c>
      <c r="F57" s="91" t="s">
        <v>32</v>
      </c>
      <c r="G57" s="92" t="s">
        <v>98</v>
      </c>
      <c r="H57" s="91" t="s">
        <v>35</v>
      </c>
      <c r="I57" s="92" t="s">
        <v>34</v>
      </c>
      <c r="J57" s="91" t="s">
        <v>99</v>
      </c>
      <c r="K57" s="92" t="s">
        <v>100</v>
      </c>
    </row>
    <row r="58" spans="1:11" ht="20.25" customHeight="1">
      <c r="A58" s="344">
        <f>A53+1</f>
        <v>11</v>
      </c>
      <c r="B58" s="342" t="e">
        <f>VLOOKUP(A58,'データシート（中１男子）'!$A$10:$AR$165,2,FALSE)</f>
        <v>#N/A</v>
      </c>
      <c r="C58" s="101" t="s">
        <v>39</v>
      </c>
      <c r="D58" s="98" t="e">
        <f>VLOOKUP(A58,'データシート（中１男子）'!$A$10:$AR$165,10,FALSE)</f>
        <v>#N/A</v>
      </c>
      <c r="E58" s="94" t="e">
        <f>VLOOKUP(A58,'データシート（中１男子）'!$A$10:$AR$165,14,FALSE)</f>
        <v>#N/A</v>
      </c>
      <c r="F58" s="94" t="e">
        <f>VLOOKUP(A58,'データシート（中１男子）'!$A$10:$AR$165,18,FALSE)</f>
        <v>#N/A</v>
      </c>
      <c r="G58" s="94" t="e">
        <f>VLOOKUP(A58,'データシート（中１男子）'!$A$10:$AR$165,22,FALSE)</f>
        <v>#N/A</v>
      </c>
      <c r="H58" s="94" t="e">
        <f>VLOOKUP(A58,'データシート（中１男子）'!$A$10:$AR$165,32,FALSE)</f>
        <v>#N/A</v>
      </c>
      <c r="I58" s="94" t="e">
        <f>VLOOKUP(A58,'データシート（中１男子）'!$A$10:$AR$165,36,FALSE)</f>
        <v>#N/A</v>
      </c>
      <c r="J58" s="94" t="e">
        <f>VLOOKUP(A58,'データシート（中１男子）'!$A$10:$AR$165,40,FALSE)</f>
        <v>#N/A</v>
      </c>
      <c r="K58" s="94" t="e">
        <f>VLOOKUP(A58,'データシート（中１男子）'!$A$10:$AZ$165,44,FALSE)</f>
        <v>#N/A</v>
      </c>
    </row>
    <row r="59" spans="1:11" ht="20.25" customHeight="1" thickBot="1">
      <c r="A59" s="345"/>
      <c r="B59" s="343"/>
      <c r="C59" s="102" t="s">
        <v>25</v>
      </c>
      <c r="D59" s="114" t="e">
        <f>VLOOKUP(A58,'データシート（中１男子）'!$A$10:$AR$165,13,FALSE)</f>
        <v>#N/A</v>
      </c>
      <c r="E59" s="115" t="e">
        <f>VLOOKUP(A58,'データシート（中１男子）'!$A$10:$AR$165,17,FALSE)</f>
        <v>#N/A</v>
      </c>
      <c r="F59" s="115" t="e">
        <f>VLOOKUP(A58,'データシート（中１男子）'!$A$10:$AR$165,21,FALSE)</f>
        <v>#N/A</v>
      </c>
      <c r="G59" s="115" t="e">
        <f>VLOOKUP(A58,'データシート（中１男子）'!$A$10:$AR$165,25,FALSE)</f>
        <v>#N/A</v>
      </c>
      <c r="H59" s="115" t="e">
        <f>VLOOKUP(A58,'データシート（中１男子）'!$A$10:$AR$165,35,FALSE)</f>
        <v>#N/A</v>
      </c>
      <c r="I59" s="115" t="e">
        <f>VLOOKUP(A58,'データシート（中１男子）'!$A$10:$AR$165,39,FALSE)</f>
        <v>#N/A</v>
      </c>
      <c r="J59" s="115" t="e">
        <f>VLOOKUP(A58,'データシート（中１男子）'!$A$10:$AR$165,43,FALSE)</f>
        <v>#N/A</v>
      </c>
      <c r="K59" s="115" t="e">
        <f>VLOOKUP(A58,'データシート（中１男子）'!$A$10:$AZ$165,47,FALSE)</f>
        <v>#N/A</v>
      </c>
    </row>
    <row r="60" spans="1:11" ht="23.25" customHeigh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1:11" ht="23.25" customHeight="1" thickBot="1"/>
    <row r="62" spans="1:11" ht="23.25" thickBot="1">
      <c r="A62" s="90" t="s">
        <v>37</v>
      </c>
      <c r="B62" s="97" t="s">
        <v>68</v>
      </c>
      <c r="C62" s="100" t="s">
        <v>73</v>
      </c>
      <c r="D62" s="91" t="s">
        <v>31</v>
      </c>
      <c r="E62" s="92" t="s">
        <v>33</v>
      </c>
      <c r="F62" s="91" t="s">
        <v>32</v>
      </c>
      <c r="G62" s="92" t="s">
        <v>98</v>
      </c>
      <c r="H62" s="91" t="s">
        <v>35</v>
      </c>
      <c r="I62" s="92" t="s">
        <v>34</v>
      </c>
      <c r="J62" s="91" t="s">
        <v>99</v>
      </c>
      <c r="K62" s="92" t="s">
        <v>100</v>
      </c>
    </row>
    <row r="63" spans="1:11" ht="20.25" customHeight="1">
      <c r="A63" s="344">
        <f>A58+1</f>
        <v>12</v>
      </c>
      <c r="B63" s="342" t="e">
        <f>VLOOKUP(A63,'データシート（中１男子）'!$A$10:$AR$165,2,FALSE)</f>
        <v>#N/A</v>
      </c>
      <c r="C63" s="101" t="s">
        <v>39</v>
      </c>
      <c r="D63" s="98" t="e">
        <f>VLOOKUP(A63,'データシート（中１男子）'!$A$10:$AR$165,10,FALSE)</f>
        <v>#N/A</v>
      </c>
      <c r="E63" s="94" t="e">
        <f>VLOOKUP(A63,'データシート（中１男子）'!$A$10:$AR$165,14,FALSE)</f>
        <v>#N/A</v>
      </c>
      <c r="F63" s="94" t="e">
        <f>VLOOKUP(A63,'データシート（中１男子）'!$A$10:$AR$165,18,FALSE)</f>
        <v>#N/A</v>
      </c>
      <c r="G63" s="94" t="e">
        <f>VLOOKUP(A63,'データシート（中１男子）'!$A$10:$AR$165,22,FALSE)</f>
        <v>#N/A</v>
      </c>
      <c r="H63" s="94" t="e">
        <f>VLOOKUP(A63,'データシート（中１男子）'!$A$10:$AR$165,32,FALSE)</f>
        <v>#N/A</v>
      </c>
      <c r="I63" s="94" t="e">
        <f>VLOOKUP(A63,'データシート（中１男子）'!$A$10:$AR$165,36,FALSE)</f>
        <v>#N/A</v>
      </c>
      <c r="J63" s="94" t="e">
        <f>VLOOKUP(A63,'データシート（中１男子）'!$A$10:$AR$165,40,FALSE)</f>
        <v>#N/A</v>
      </c>
      <c r="K63" s="94" t="e">
        <f>VLOOKUP(A63,'データシート（中１男子）'!$A$10:$AZ$165,44,FALSE)</f>
        <v>#N/A</v>
      </c>
    </row>
    <row r="64" spans="1:11" ht="20.25" customHeight="1" thickBot="1">
      <c r="A64" s="345"/>
      <c r="B64" s="343"/>
      <c r="C64" s="102" t="s">
        <v>25</v>
      </c>
      <c r="D64" s="114" t="e">
        <f>VLOOKUP(A63,'データシート（中１男子）'!$A$10:$AR$165,13,FALSE)</f>
        <v>#N/A</v>
      </c>
      <c r="E64" s="115" t="e">
        <f>VLOOKUP(A63,'データシート（中１男子）'!$A$10:$AR$165,17,FALSE)</f>
        <v>#N/A</v>
      </c>
      <c r="F64" s="115" t="e">
        <f>VLOOKUP(A63,'データシート（中１男子）'!$A$10:$AR$165,21,FALSE)</f>
        <v>#N/A</v>
      </c>
      <c r="G64" s="115" t="e">
        <f>VLOOKUP(A63,'データシート（中１男子）'!$A$10:$AR$165,25,FALSE)</f>
        <v>#N/A</v>
      </c>
      <c r="H64" s="115" t="e">
        <f>VLOOKUP(A63,'データシート（中１男子）'!$A$10:$AR$165,35,FALSE)</f>
        <v>#N/A</v>
      </c>
      <c r="I64" s="115" t="e">
        <f>VLOOKUP(A63,'データシート（中１男子）'!$A$10:$AR$165,39,FALSE)</f>
        <v>#N/A</v>
      </c>
      <c r="J64" s="115" t="e">
        <f>VLOOKUP(A63,'データシート（中１男子）'!$A$10:$AR$165,43,FALSE)</f>
        <v>#N/A</v>
      </c>
      <c r="K64" s="115" t="e">
        <f>VLOOKUP(A63,'データシート（中１男子）'!$A$10:$AZ$165,47,FALSE)</f>
        <v>#N/A</v>
      </c>
    </row>
    <row r="65" spans="1:11" ht="23.25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23.25" customHeight="1" thickBot="1"/>
    <row r="67" spans="1:11" ht="23.25" thickBot="1">
      <c r="A67" s="90" t="s">
        <v>37</v>
      </c>
      <c r="B67" s="97" t="s">
        <v>68</v>
      </c>
      <c r="C67" s="100" t="s">
        <v>73</v>
      </c>
      <c r="D67" s="91" t="s">
        <v>31</v>
      </c>
      <c r="E67" s="92" t="s">
        <v>33</v>
      </c>
      <c r="F67" s="91" t="s">
        <v>32</v>
      </c>
      <c r="G67" s="92" t="s">
        <v>98</v>
      </c>
      <c r="H67" s="91" t="s">
        <v>35</v>
      </c>
      <c r="I67" s="92" t="s">
        <v>34</v>
      </c>
      <c r="J67" s="91" t="s">
        <v>99</v>
      </c>
      <c r="K67" s="92" t="s">
        <v>100</v>
      </c>
    </row>
    <row r="68" spans="1:11" ht="20.25" customHeight="1">
      <c r="A68" s="344">
        <f>A63+1</f>
        <v>13</v>
      </c>
      <c r="B68" s="342" t="e">
        <f>VLOOKUP(A68,'データシート（中１男子）'!$A$10:$AR$165,2,FALSE)</f>
        <v>#N/A</v>
      </c>
      <c r="C68" s="101" t="s">
        <v>39</v>
      </c>
      <c r="D68" s="98" t="e">
        <f>VLOOKUP(A68,'データシート（中１男子）'!$A$10:$AR$165,10,FALSE)</f>
        <v>#N/A</v>
      </c>
      <c r="E68" s="94" t="e">
        <f>VLOOKUP(A68,'データシート（中１男子）'!$A$10:$AR$165,14,FALSE)</f>
        <v>#N/A</v>
      </c>
      <c r="F68" s="94" t="e">
        <f>VLOOKUP(A68,'データシート（中１男子）'!$A$10:$AR$165,18,FALSE)</f>
        <v>#N/A</v>
      </c>
      <c r="G68" s="94" t="e">
        <f>VLOOKUP(A68,'データシート（中１男子）'!$A$10:$AR$165,22,FALSE)</f>
        <v>#N/A</v>
      </c>
      <c r="H68" s="94" t="e">
        <f>VLOOKUP(A68,'データシート（中１男子）'!$A$10:$AR$165,32,FALSE)</f>
        <v>#N/A</v>
      </c>
      <c r="I68" s="94" t="e">
        <f>VLOOKUP(A68,'データシート（中１男子）'!$A$10:$AR$165,36,FALSE)</f>
        <v>#N/A</v>
      </c>
      <c r="J68" s="94" t="e">
        <f>VLOOKUP(A68,'データシート（中１男子）'!$A$10:$AR$165,40,FALSE)</f>
        <v>#N/A</v>
      </c>
      <c r="K68" s="94" t="e">
        <f>VLOOKUP(A68,'データシート（中１男子）'!$A$10:$AZ$165,44,FALSE)</f>
        <v>#N/A</v>
      </c>
    </row>
    <row r="69" spans="1:11" ht="20.25" customHeight="1" thickBot="1">
      <c r="A69" s="345"/>
      <c r="B69" s="343"/>
      <c r="C69" s="102" t="s">
        <v>25</v>
      </c>
      <c r="D69" s="114" t="e">
        <f>VLOOKUP(A68,'データシート（中１男子）'!$A$10:$AR$165,13,FALSE)</f>
        <v>#N/A</v>
      </c>
      <c r="E69" s="115" t="e">
        <f>VLOOKUP(A68,'データシート（中１男子）'!$A$10:$AR$165,17,FALSE)</f>
        <v>#N/A</v>
      </c>
      <c r="F69" s="115" t="e">
        <f>VLOOKUP(A68,'データシート（中１男子）'!$A$10:$AR$165,21,FALSE)</f>
        <v>#N/A</v>
      </c>
      <c r="G69" s="115" t="e">
        <f>VLOOKUP(A68,'データシート（中１男子）'!$A$10:$AR$165,25,FALSE)</f>
        <v>#N/A</v>
      </c>
      <c r="H69" s="115" t="e">
        <f>VLOOKUP(A68,'データシート（中１男子）'!$A$10:$AR$165,35,FALSE)</f>
        <v>#N/A</v>
      </c>
      <c r="I69" s="115" t="e">
        <f>VLOOKUP(A68,'データシート（中１男子）'!$A$10:$AR$165,39,FALSE)</f>
        <v>#N/A</v>
      </c>
      <c r="J69" s="115" t="e">
        <f>VLOOKUP(A68,'データシート（中１男子）'!$A$10:$AR$165,43,FALSE)</f>
        <v>#N/A</v>
      </c>
      <c r="K69" s="115" t="e">
        <f>VLOOKUP(A68,'データシート（中１男子）'!$A$10:$AZ$165,47,FALSE)</f>
        <v>#N/A</v>
      </c>
    </row>
    <row r="70" spans="1:11" ht="23.25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1" ht="23.25" customHeight="1" thickBot="1"/>
    <row r="72" spans="1:11" ht="23.25" thickBot="1">
      <c r="A72" s="90" t="s">
        <v>37</v>
      </c>
      <c r="B72" s="97" t="s">
        <v>68</v>
      </c>
      <c r="C72" s="100" t="s">
        <v>73</v>
      </c>
      <c r="D72" s="91" t="s">
        <v>31</v>
      </c>
      <c r="E72" s="92" t="s">
        <v>33</v>
      </c>
      <c r="F72" s="91" t="s">
        <v>32</v>
      </c>
      <c r="G72" s="92" t="s">
        <v>98</v>
      </c>
      <c r="H72" s="91" t="s">
        <v>35</v>
      </c>
      <c r="I72" s="92" t="s">
        <v>34</v>
      </c>
      <c r="J72" s="91" t="s">
        <v>99</v>
      </c>
      <c r="K72" s="92" t="s">
        <v>100</v>
      </c>
    </row>
    <row r="73" spans="1:11" ht="20.25" customHeight="1">
      <c r="A73" s="344">
        <f>A68+1</f>
        <v>14</v>
      </c>
      <c r="B73" s="342" t="e">
        <f>VLOOKUP(A73,'データシート（中１男子）'!$A$10:$AR$165,2,FALSE)</f>
        <v>#N/A</v>
      </c>
      <c r="C73" s="101" t="s">
        <v>39</v>
      </c>
      <c r="D73" s="98" t="e">
        <f>VLOOKUP(A73,'データシート（中１男子）'!$A$10:$AR$165,10,FALSE)</f>
        <v>#N/A</v>
      </c>
      <c r="E73" s="94" t="e">
        <f>VLOOKUP(A73,'データシート（中１男子）'!$A$10:$AR$165,14,FALSE)</f>
        <v>#N/A</v>
      </c>
      <c r="F73" s="94" t="e">
        <f>VLOOKUP(A73,'データシート（中１男子）'!$A$10:$AR$165,18,FALSE)</f>
        <v>#N/A</v>
      </c>
      <c r="G73" s="94" t="e">
        <f>VLOOKUP(A73,'データシート（中１男子）'!$A$10:$AR$165,22,FALSE)</f>
        <v>#N/A</v>
      </c>
      <c r="H73" s="94" t="e">
        <f>VLOOKUP(A73,'データシート（中１男子）'!$A$10:$AR$165,32,FALSE)</f>
        <v>#N/A</v>
      </c>
      <c r="I73" s="94" t="e">
        <f>VLOOKUP(A73,'データシート（中１男子）'!$A$10:$AR$165,36,FALSE)</f>
        <v>#N/A</v>
      </c>
      <c r="J73" s="94" t="e">
        <f>VLOOKUP(A73,'データシート（中１男子）'!$A$10:$AR$165,40,FALSE)</f>
        <v>#N/A</v>
      </c>
      <c r="K73" s="94" t="e">
        <f>VLOOKUP(A73,'データシート（中１男子）'!$A$10:$AZ$165,44,FALSE)</f>
        <v>#N/A</v>
      </c>
    </row>
    <row r="74" spans="1:11" ht="20.25" customHeight="1" thickBot="1">
      <c r="A74" s="345"/>
      <c r="B74" s="343"/>
      <c r="C74" s="102" t="s">
        <v>25</v>
      </c>
      <c r="D74" s="114" t="e">
        <f>VLOOKUP(A73,'データシート（中１男子）'!$A$10:$AR$165,13,FALSE)</f>
        <v>#N/A</v>
      </c>
      <c r="E74" s="115" t="e">
        <f>VLOOKUP(A73,'データシート（中１男子）'!$A$10:$AR$165,17,FALSE)</f>
        <v>#N/A</v>
      </c>
      <c r="F74" s="115" t="e">
        <f>VLOOKUP(A73,'データシート（中１男子）'!$A$10:$AR$165,21,FALSE)</f>
        <v>#N/A</v>
      </c>
      <c r="G74" s="115" t="e">
        <f>VLOOKUP(A73,'データシート（中１男子）'!$A$10:$AR$165,25,FALSE)</f>
        <v>#N/A</v>
      </c>
      <c r="H74" s="115" t="e">
        <f>VLOOKUP(A73,'データシート（中１男子）'!$A$10:$AR$165,35,FALSE)</f>
        <v>#N/A</v>
      </c>
      <c r="I74" s="115" t="e">
        <f>VLOOKUP(A73,'データシート（中１男子）'!$A$10:$AR$165,39,FALSE)</f>
        <v>#N/A</v>
      </c>
      <c r="J74" s="115" t="e">
        <f>VLOOKUP(A73,'データシート（中１男子）'!$A$10:$AR$165,43,FALSE)</f>
        <v>#N/A</v>
      </c>
      <c r="K74" s="115" t="e">
        <f>VLOOKUP(A73,'データシート（中１男子）'!$A$10:$AZ$165,47,FALSE)</f>
        <v>#N/A</v>
      </c>
    </row>
    <row r="75" spans="1:11" ht="23.25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1:11" ht="23.25" customHeight="1" thickBot="1"/>
    <row r="77" spans="1:11" ht="23.25" thickBot="1">
      <c r="A77" s="90" t="s">
        <v>37</v>
      </c>
      <c r="B77" s="97" t="s">
        <v>68</v>
      </c>
      <c r="C77" s="100" t="s">
        <v>73</v>
      </c>
      <c r="D77" s="91" t="s">
        <v>31</v>
      </c>
      <c r="E77" s="92" t="s">
        <v>33</v>
      </c>
      <c r="F77" s="91" t="s">
        <v>32</v>
      </c>
      <c r="G77" s="92" t="s">
        <v>98</v>
      </c>
      <c r="H77" s="91" t="s">
        <v>35</v>
      </c>
      <c r="I77" s="92" t="s">
        <v>34</v>
      </c>
      <c r="J77" s="91" t="s">
        <v>99</v>
      </c>
      <c r="K77" s="92" t="s">
        <v>100</v>
      </c>
    </row>
    <row r="78" spans="1:11" ht="20.25" customHeight="1">
      <c r="A78" s="344">
        <f>A73+1</f>
        <v>15</v>
      </c>
      <c r="B78" s="342" t="e">
        <f>VLOOKUP(A78,'データシート（中１男子）'!$A$10:$AR$165,2,FALSE)</f>
        <v>#N/A</v>
      </c>
      <c r="C78" s="101" t="s">
        <v>39</v>
      </c>
      <c r="D78" s="98" t="e">
        <f>VLOOKUP(A78,'データシート（中１男子）'!$A$10:$AR$165,10,FALSE)</f>
        <v>#N/A</v>
      </c>
      <c r="E78" s="94" t="e">
        <f>VLOOKUP(A78,'データシート（中１男子）'!$A$10:$AR$165,14,FALSE)</f>
        <v>#N/A</v>
      </c>
      <c r="F78" s="94" t="e">
        <f>VLOOKUP(A78,'データシート（中１男子）'!$A$10:$AR$165,18,FALSE)</f>
        <v>#N/A</v>
      </c>
      <c r="G78" s="94" t="e">
        <f>VLOOKUP(A78,'データシート（中１男子）'!$A$10:$AR$165,22,FALSE)</f>
        <v>#N/A</v>
      </c>
      <c r="H78" s="94" t="e">
        <f>VLOOKUP(A78,'データシート（中１男子）'!$A$10:$AR$165,32,FALSE)</f>
        <v>#N/A</v>
      </c>
      <c r="I78" s="94" t="e">
        <f>VLOOKUP(A78,'データシート（中１男子）'!$A$10:$AR$165,36,FALSE)</f>
        <v>#N/A</v>
      </c>
      <c r="J78" s="94" t="e">
        <f>VLOOKUP(A78,'データシート（中１男子）'!$A$10:$AR$165,40,FALSE)</f>
        <v>#N/A</v>
      </c>
      <c r="K78" s="94" t="e">
        <f>VLOOKUP(A78,'データシート（中１男子）'!$A$10:$AZ$165,44,FALSE)</f>
        <v>#N/A</v>
      </c>
    </row>
    <row r="79" spans="1:11" ht="20.25" customHeight="1" thickBot="1">
      <c r="A79" s="345"/>
      <c r="B79" s="343"/>
      <c r="C79" s="102" t="s">
        <v>25</v>
      </c>
      <c r="D79" s="114" t="e">
        <f>VLOOKUP(A78,'データシート（中１男子）'!$A$10:$AR$165,13,FALSE)</f>
        <v>#N/A</v>
      </c>
      <c r="E79" s="115" t="e">
        <f>VLOOKUP(A78,'データシート（中１男子）'!$A$10:$AR$165,17,FALSE)</f>
        <v>#N/A</v>
      </c>
      <c r="F79" s="115" t="e">
        <f>VLOOKUP(A78,'データシート（中１男子）'!$A$10:$AR$165,21,FALSE)</f>
        <v>#N/A</v>
      </c>
      <c r="G79" s="115" t="e">
        <f>VLOOKUP(A78,'データシート（中１男子）'!$A$10:$AR$165,25,FALSE)</f>
        <v>#N/A</v>
      </c>
      <c r="H79" s="115" t="e">
        <f>VLOOKUP(A78,'データシート（中１男子）'!$A$10:$AR$165,35,FALSE)</f>
        <v>#N/A</v>
      </c>
      <c r="I79" s="115" t="e">
        <f>VLOOKUP(A78,'データシート（中１男子）'!$A$10:$AR$165,39,FALSE)</f>
        <v>#N/A</v>
      </c>
      <c r="J79" s="115" t="e">
        <f>VLOOKUP(A78,'データシート（中１男子）'!$A$10:$AR$165,43,FALSE)</f>
        <v>#N/A</v>
      </c>
      <c r="K79" s="115" t="e">
        <f>VLOOKUP(A78,'データシート（中１男子）'!$A$10:$AZ$165,47,FALSE)</f>
        <v>#N/A</v>
      </c>
    </row>
    <row r="80" spans="1:11" ht="23.25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1:11" ht="23.25" customHeight="1" thickBot="1"/>
    <row r="82" spans="1:11" ht="23.25" thickBot="1">
      <c r="A82" s="90" t="s">
        <v>37</v>
      </c>
      <c r="B82" s="97" t="s">
        <v>68</v>
      </c>
      <c r="C82" s="100" t="s">
        <v>73</v>
      </c>
      <c r="D82" s="91" t="s">
        <v>31</v>
      </c>
      <c r="E82" s="92" t="s">
        <v>33</v>
      </c>
      <c r="F82" s="91" t="s">
        <v>32</v>
      </c>
      <c r="G82" s="92" t="s">
        <v>98</v>
      </c>
      <c r="H82" s="91" t="s">
        <v>35</v>
      </c>
      <c r="I82" s="92" t="s">
        <v>34</v>
      </c>
      <c r="J82" s="91" t="s">
        <v>99</v>
      </c>
      <c r="K82" s="92" t="s">
        <v>100</v>
      </c>
    </row>
    <row r="83" spans="1:11" ht="20.25" customHeight="1">
      <c r="A83" s="344">
        <f>A78+1</f>
        <v>16</v>
      </c>
      <c r="B83" s="342" t="e">
        <f>VLOOKUP(A83,'データシート（中１男子）'!$A$10:$AR$165,2,FALSE)</f>
        <v>#N/A</v>
      </c>
      <c r="C83" s="101" t="s">
        <v>39</v>
      </c>
      <c r="D83" s="98" t="e">
        <f>VLOOKUP(A83,'データシート（中１男子）'!$A$10:$AR$165,10,FALSE)</f>
        <v>#N/A</v>
      </c>
      <c r="E83" s="94" t="e">
        <f>VLOOKUP(A83,'データシート（中１男子）'!$A$10:$AR$165,14,FALSE)</f>
        <v>#N/A</v>
      </c>
      <c r="F83" s="94" t="e">
        <f>VLOOKUP(A83,'データシート（中１男子）'!$A$10:$AR$165,18,FALSE)</f>
        <v>#N/A</v>
      </c>
      <c r="G83" s="94" t="e">
        <f>VLOOKUP(A83,'データシート（中１男子）'!$A$10:$AR$165,22,FALSE)</f>
        <v>#N/A</v>
      </c>
      <c r="H83" s="94" t="e">
        <f>VLOOKUP(A83,'データシート（中１男子）'!$A$10:$AR$165,32,FALSE)</f>
        <v>#N/A</v>
      </c>
      <c r="I83" s="94" t="e">
        <f>VLOOKUP(A83,'データシート（中１男子）'!$A$10:$AR$165,36,FALSE)</f>
        <v>#N/A</v>
      </c>
      <c r="J83" s="94" t="e">
        <f>VLOOKUP(A83,'データシート（中１男子）'!$A$10:$AR$165,40,FALSE)</f>
        <v>#N/A</v>
      </c>
      <c r="K83" s="94" t="e">
        <f>VLOOKUP(A83,'データシート（中１男子）'!$A$10:$AZ$165,44,FALSE)</f>
        <v>#N/A</v>
      </c>
    </row>
    <row r="84" spans="1:11" ht="20.25" customHeight="1" thickBot="1">
      <c r="A84" s="345"/>
      <c r="B84" s="343"/>
      <c r="C84" s="102" t="s">
        <v>25</v>
      </c>
      <c r="D84" s="114" t="e">
        <f>VLOOKUP(A83,'データシート（中１男子）'!$A$10:$AR$165,13,FALSE)</f>
        <v>#N/A</v>
      </c>
      <c r="E84" s="115" t="e">
        <f>VLOOKUP(A83,'データシート（中１男子）'!$A$10:$AR$165,17,FALSE)</f>
        <v>#N/A</v>
      </c>
      <c r="F84" s="115" t="e">
        <f>VLOOKUP(A83,'データシート（中１男子）'!$A$10:$AR$165,21,FALSE)</f>
        <v>#N/A</v>
      </c>
      <c r="G84" s="115" t="e">
        <f>VLOOKUP(A83,'データシート（中１男子）'!$A$10:$AR$165,25,FALSE)</f>
        <v>#N/A</v>
      </c>
      <c r="H84" s="115" t="e">
        <f>VLOOKUP(A83,'データシート（中１男子）'!$A$10:$AR$165,35,FALSE)</f>
        <v>#N/A</v>
      </c>
      <c r="I84" s="115" t="e">
        <f>VLOOKUP(A83,'データシート（中１男子）'!$A$10:$AR$165,39,FALSE)</f>
        <v>#N/A</v>
      </c>
      <c r="J84" s="115" t="e">
        <f>VLOOKUP(A83,'データシート（中１男子）'!$A$10:$AR$165,43,FALSE)</f>
        <v>#N/A</v>
      </c>
      <c r="K84" s="115" t="e">
        <f>VLOOKUP(A83,'データシート（中１男子）'!$A$10:$AZ$165,47,FALSE)</f>
        <v>#N/A</v>
      </c>
    </row>
    <row r="85" spans="1:11" ht="23.25" customHeight="1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23.25" customHeight="1" thickBot="1"/>
    <row r="87" spans="1:11" ht="23.25" thickBot="1">
      <c r="A87" s="90" t="s">
        <v>37</v>
      </c>
      <c r="B87" s="97" t="s">
        <v>68</v>
      </c>
      <c r="C87" s="100" t="s">
        <v>73</v>
      </c>
      <c r="D87" s="91" t="s">
        <v>31</v>
      </c>
      <c r="E87" s="92" t="s">
        <v>33</v>
      </c>
      <c r="F87" s="91" t="s">
        <v>32</v>
      </c>
      <c r="G87" s="92" t="s">
        <v>98</v>
      </c>
      <c r="H87" s="91" t="s">
        <v>35</v>
      </c>
      <c r="I87" s="92" t="s">
        <v>34</v>
      </c>
      <c r="J87" s="91" t="s">
        <v>99</v>
      </c>
      <c r="K87" s="92" t="s">
        <v>100</v>
      </c>
    </row>
    <row r="88" spans="1:11" ht="20.25" customHeight="1">
      <c r="A88" s="344">
        <f>A83+1</f>
        <v>17</v>
      </c>
      <c r="B88" s="342" t="e">
        <f>VLOOKUP(A88,'データシート（中１男子）'!$A$10:$AR$165,2,FALSE)</f>
        <v>#N/A</v>
      </c>
      <c r="C88" s="101" t="s">
        <v>39</v>
      </c>
      <c r="D88" s="98" t="e">
        <f>VLOOKUP(A88,'データシート（中１男子）'!$A$10:$AR$165,10,FALSE)</f>
        <v>#N/A</v>
      </c>
      <c r="E88" s="94" t="e">
        <f>VLOOKUP(A88,'データシート（中１男子）'!$A$10:$AR$165,14,FALSE)</f>
        <v>#N/A</v>
      </c>
      <c r="F88" s="94" t="e">
        <f>VLOOKUP(A88,'データシート（中１男子）'!$A$10:$AR$165,18,FALSE)</f>
        <v>#N/A</v>
      </c>
      <c r="G88" s="94" t="e">
        <f>VLOOKUP(A88,'データシート（中１男子）'!$A$10:$AR$165,22,FALSE)</f>
        <v>#N/A</v>
      </c>
      <c r="H88" s="94" t="e">
        <f>VLOOKUP(A88,'データシート（中１男子）'!$A$10:$AR$165,32,FALSE)</f>
        <v>#N/A</v>
      </c>
      <c r="I88" s="94" t="e">
        <f>VLOOKUP(A88,'データシート（中１男子）'!$A$10:$AR$165,36,FALSE)</f>
        <v>#N/A</v>
      </c>
      <c r="J88" s="94" t="e">
        <f>VLOOKUP(A88,'データシート（中１男子）'!$A$10:$AR$165,40,FALSE)</f>
        <v>#N/A</v>
      </c>
      <c r="K88" s="94" t="e">
        <f>VLOOKUP(A88,'データシート（中１男子）'!$A$10:$AZ$165,44,FALSE)</f>
        <v>#N/A</v>
      </c>
    </row>
    <row r="89" spans="1:11" ht="20.25" customHeight="1" thickBot="1">
      <c r="A89" s="345"/>
      <c r="B89" s="343"/>
      <c r="C89" s="102" t="s">
        <v>25</v>
      </c>
      <c r="D89" s="114" t="e">
        <f>VLOOKUP(A88,'データシート（中１男子）'!$A$10:$AR$165,13,FALSE)</f>
        <v>#N/A</v>
      </c>
      <c r="E89" s="115" t="e">
        <f>VLOOKUP(A88,'データシート（中１男子）'!$A$10:$AR$165,17,FALSE)</f>
        <v>#N/A</v>
      </c>
      <c r="F89" s="115" t="e">
        <f>VLOOKUP(A88,'データシート（中１男子）'!$A$10:$AR$165,21,FALSE)</f>
        <v>#N/A</v>
      </c>
      <c r="G89" s="115" t="e">
        <f>VLOOKUP(A88,'データシート（中１男子）'!$A$10:$AR$165,25,FALSE)</f>
        <v>#N/A</v>
      </c>
      <c r="H89" s="115" t="e">
        <f>VLOOKUP(A88,'データシート（中１男子）'!$A$10:$AR$165,35,FALSE)</f>
        <v>#N/A</v>
      </c>
      <c r="I89" s="115" t="e">
        <f>VLOOKUP(A88,'データシート（中１男子）'!$A$10:$AR$165,39,FALSE)</f>
        <v>#N/A</v>
      </c>
      <c r="J89" s="115" t="e">
        <f>VLOOKUP(A88,'データシート（中１男子）'!$A$10:$AR$165,43,FALSE)</f>
        <v>#N/A</v>
      </c>
      <c r="K89" s="115" t="e">
        <f>VLOOKUP(A88,'データシート（中１男子）'!$A$10:$AZ$165,47,FALSE)</f>
        <v>#N/A</v>
      </c>
    </row>
    <row r="90" spans="1:11" ht="23.25" customHeight="1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ht="23.25" customHeight="1" thickBot="1"/>
    <row r="92" spans="1:11" ht="23.25" thickBot="1">
      <c r="A92" s="90" t="s">
        <v>37</v>
      </c>
      <c r="B92" s="97" t="s">
        <v>68</v>
      </c>
      <c r="C92" s="100" t="s">
        <v>73</v>
      </c>
      <c r="D92" s="91" t="s">
        <v>31</v>
      </c>
      <c r="E92" s="92" t="s">
        <v>33</v>
      </c>
      <c r="F92" s="91" t="s">
        <v>32</v>
      </c>
      <c r="G92" s="92" t="s">
        <v>98</v>
      </c>
      <c r="H92" s="91" t="s">
        <v>35</v>
      </c>
      <c r="I92" s="92" t="s">
        <v>34</v>
      </c>
      <c r="J92" s="91" t="s">
        <v>99</v>
      </c>
      <c r="K92" s="92" t="s">
        <v>100</v>
      </c>
    </row>
    <row r="93" spans="1:11" ht="20.25" customHeight="1">
      <c r="A93" s="344">
        <f>A88+1</f>
        <v>18</v>
      </c>
      <c r="B93" s="342" t="e">
        <f>VLOOKUP(A93,'データシート（中１男子）'!$A$10:$AR$165,2,FALSE)</f>
        <v>#N/A</v>
      </c>
      <c r="C93" s="101" t="s">
        <v>39</v>
      </c>
      <c r="D93" s="98" t="e">
        <f>VLOOKUP(A93,'データシート（中１男子）'!$A$10:$AR$165,10,FALSE)</f>
        <v>#N/A</v>
      </c>
      <c r="E93" s="94" t="e">
        <f>VLOOKUP(A93,'データシート（中１男子）'!$A$10:$AR$165,14,FALSE)</f>
        <v>#N/A</v>
      </c>
      <c r="F93" s="94" t="e">
        <f>VLOOKUP(A93,'データシート（中１男子）'!$A$10:$AR$165,18,FALSE)</f>
        <v>#N/A</v>
      </c>
      <c r="G93" s="94" t="e">
        <f>VLOOKUP(A93,'データシート（中１男子）'!$A$10:$AR$165,22,FALSE)</f>
        <v>#N/A</v>
      </c>
      <c r="H93" s="94" t="e">
        <f>VLOOKUP(A93,'データシート（中１男子）'!$A$10:$AR$165,32,FALSE)</f>
        <v>#N/A</v>
      </c>
      <c r="I93" s="94" t="e">
        <f>VLOOKUP(A93,'データシート（中１男子）'!$A$10:$AR$165,36,FALSE)</f>
        <v>#N/A</v>
      </c>
      <c r="J93" s="94" t="e">
        <f>VLOOKUP(A93,'データシート（中１男子）'!$A$10:$AR$165,40,FALSE)</f>
        <v>#N/A</v>
      </c>
      <c r="K93" s="94" t="e">
        <f>VLOOKUP(A93,'データシート（中１男子）'!$A$10:$AZ$165,44,FALSE)</f>
        <v>#N/A</v>
      </c>
    </row>
    <row r="94" spans="1:11" ht="20.25" customHeight="1" thickBot="1">
      <c r="A94" s="345"/>
      <c r="B94" s="343"/>
      <c r="C94" s="102" t="s">
        <v>25</v>
      </c>
      <c r="D94" s="114" t="e">
        <f>VLOOKUP(A93,'データシート（中１男子）'!$A$10:$AR$165,13,FALSE)</f>
        <v>#N/A</v>
      </c>
      <c r="E94" s="115" t="e">
        <f>VLOOKUP(A93,'データシート（中１男子）'!$A$10:$AR$165,17,FALSE)</f>
        <v>#N/A</v>
      </c>
      <c r="F94" s="115" t="e">
        <f>VLOOKUP(A93,'データシート（中１男子）'!$A$10:$AR$165,21,FALSE)</f>
        <v>#N/A</v>
      </c>
      <c r="G94" s="115" t="e">
        <f>VLOOKUP(A93,'データシート（中１男子）'!$A$10:$AR$165,25,FALSE)</f>
        <v>#N/A</v>
      </c>
      <c r="H94" s="115" t="e">
        <f>VLOOKUP(A93,'データシート（中１男子）'!$A$10:$AR$165,35,FALSE)</f>
        <v>#N/A</v>
      </c>
      <c r="I94" s="115" t="e">
        <f>VLOOKUP(A93,'データシート（中１男子）'!$A$10:$AR$165,39,FALSE)</f>
        <v>#N/A</v>
      </c>
      <c r="J94" s="115" t="e">
        <f>VLOOKUP(A93,'データシート（中１男子）'!$A$10:$AR$165,43,FALSE)</f>
        <v>#N/A</v>
      </c>
      <c r="K94" s="115" t="e">
        <f>VLOOKUP(A93,'データシート（中１男子）'!$A$10:$AZ$165,47,FALSE)</f>
        <v>#N/A</v>
      </c>
    </row>
    <row r="95" spans="1:11" ht="23.25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23.25" customHeight="1" thickBot="1"/>
    <row r="97" spans="1:11" ht="23.25" thickBot="1">
      <c r="A97" s="90" t="s">
        <v>37</v>
      </c>
      <c r="B97" s="97" t="s">
        <v>68</v>
      </c>
      <c r="C97" s="100" t="s">
        <v>73</v>
      </c>
      <c r="D97" s="91" t="s">
        <v>31</v>
      </c>
      <c r="E97" s="92" t="s">
        <v>33</v>
      </c>
      <c r="F97" s="91" t="s">
        <v>32</v>
      </c>
      <c r="G97" s="92" t="s">
        <v>98</v>
      </c>
      <c r="H97" s="91" t="s">
        <v>35</v>
      </c>
      <c r="I97" s="92" t="s">
        <v>34</v>
      </c>
      <c r="J97" s="91" t="s">
        <v>99</v>
      </c>
      <c r="K97" s="92" t="s">
        <v>100</v>
      </c>
    </row>
    <row r="98" spans="1:11" ht="20.25" customHeight="1">
      <c r="A98" s="344">
        <f>A93+1</f>
        <v>19</v>
      </c>
      <c r="B98" s="342" t="e">
        <f>VLOOKUP(A98,'データシート（中１男子）'!$A$10:$AR$165,2,FALSE)</f>
        <v>#N/A</v>
      </c>
      <c r="C98" s="101" t="s">
        <v>39</v>
      </c>
      <c r="D98" s="98" t="e">
        <f>VLOOKUP(A98,'データシート（中１男子）'!$A$10:$AR$165,10,FALSE)</f>
        <v>#N/A</v>
      </c>
      <c r="E98" s="94" t="e">
        <f>VLOOKUP(A98,'データシート（中１男子）'!$A$10:$AR$165,14,FALSE)</f>
        <v>#N/A</v>
      </c>
      <c r="F98" s="94" t="e">
        <f>VLOOKUP(A98,'データシート（中１男子）'!$A$10:$AR$165,18,FALSE)</f>
        <v>#N/A</v>
      </c>
      <c r="G98" s="94" t="e">
        <f>VLOOKUP(A98,'データシート（中１男子）'!$A$10:$AR$165,22,FALSE)</f>
        <v>#N/A</v>
      </c>
      <c r="H98" s="94" t="e">
        <f>VLOOKUP(A98,'データシート（中１男子）'!$A$10:$AR$165,32,FALSE)</f>
        <v>#N/A</v>
      </c>
      <c r="I98" s="94" t="e">
        <f>VLOOKUP(A98,'データシート（中１男子）'!$A$10:$AR$165,36,FALSE)</f>
        <v>#N/A</v>
      </c>
      <c r="J98" s="94" t="e">
        <f>VLOOKUP(A98,'データシート（中１男子）'!$A$10:$AR$165,40,FALSE)</f>
        <v>#N/A</v>
      </c>
      <c r="K98" s="94" t="e">
        <f>VLOOKUP(A98,'データシート（中１男子）'!$A$10:$AZ$165,44,FALSE)</f>
        <v>#N/A</v>
      </c>
    </row>
    <row r="99" spans="1:11" ht="20.25" customHeight="1" thickBot="1">
      <c r="A99" s="345"/>
      <c r="B99" s="343"/>
      <c r="C99" s="102" t="s">
        <v>25</v>
      </c>
      <c r="D99" s="114" t="e">
        <f>VLOOKUP(A98,'データシート（中１男子）'!$A$10:$AR$165,13,FALSE)</f>
        <v>#N/A</v>
      </c>
      <c r="E99" s="115" t="e">
        <f>VLOOKUP(A98,'データシート（中１男子）'!$A$10:$AR$165,17,FALSE)</f>
        <v>#N/A</v>
      </c>
      <c r="F99" s="115" t="e">
        <f>VLOOKUP(A98,'データシート（中１男子）'!$A$10:$AR$165,21,FALSE)</f>
        <v>#N/A</v>
      </c>
      <c r="G99" s="115" t="e">
        <f>VLOOKUP(A98,'データシート（中１男子）'!$A$10:$AR$165,25,FALSE)</f>
        <v>#N/A</v>
      </c>
      <c r="H99" s="115" t="e">
        <f>VLOOKUP(A98,'データシート（中１男子）'!$A$10:$AR$165,35,FALSE)</f>
        <v>#N/A</v>
      </c>
      <c r="I99" s="115" t="e">
        <f>VLOOKUP(A98,'データシート（中１男子）'!$A$10:$AR$165,39,FALSE)</f>
        <v>#N/A</v>
      </c>
      <c r="J99" s="115" t="e">
        <f>VLOOKUP(A98,'データシート（中１男子）'!$A$10:$AR$165,43,FALSE)</f>
        <v>#N/A</v>
      </c>
      <c r="K99" s="115" t="e">
        <f>VLOOKUP(A98,'データシート（中１男子）'!$A$10:$AZ$165,47,FALSE)</f>
        <v>#N/A</v>
      </c>
    </row>
  </sheetData>
  <mergeCells count="40">
    <mergeCell ref="A83:A84"/>
    <mergeCell ref="A88:A89"/>
    <mergeCell ref="B83:B84"/>
    <mergeCell ref="B88:B89"/>
    <mergeCell ref="A98:A99"/>
    <mergeCell ref="A93:A94"/>
    <mergeCell ref="B93:B94"/>
    <mergeCell ref="B98:B99"/>
    <mergeCell ref="A68:A69"/>
    <mergeCell ref="A73:A74"/>
    <mergeCell ref="B68:B69"/>
    <mergeCell ref="B73:B74"/>
    <mergeCell ref="A78:A79"/>
    <mergeCell ref="B78:B79"/>
    <mergeCell ref="B48:B49"/>
    <mergeCell ref="A53:A54"/>
    <mergeCell ref="A58:A59"/>
    <mergeCell ref="B53:B54"/>
    <mergeCell ref="B58:B5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18:B19"/>
    <mergeCell ref="B23:B24"/>
    <mergeCell ref="B28:B29"/>
    <mergeCell ref="B33:B34"/>
    <mergeCell ref="B38:B3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7"/>
      <c r="C1" s="298"/>
    </row>
    <row r="2" spans="1:76" s="6" customFormat="1" ht="20.100000000000001" customHeight="1" thickTop="1" thickBot="1">
      <c r="A2" s="299" t="s">
        <v>86</v>
      </c>
      <c r="B2" s="305"/>
      <c r="C2" s="306"/>
      <c r="D2" s="301" t="s">
        <v>1</v>
      </c>
      <c r="E2" s="302"/>
      <c r="F2" s="301" t="s">
        <v>2</v>
      </c>
      <c r="G2" s="302"/>
      <c r="H2" s="303"/>
      <c r="I2" s="304"/>
      <c r="J2" s="285" t="s">
        <v>3</v>
      </c>
      <c r="K2" s="286"/>
      <c r="L2" s="286"/>
      <c r="M2" s="287"/>
      <c r="N2" s="285" t="s">
        <v>4</v>
      </c>
      <c r="O2" s="286"/>
      <c r="P2" s="286"/>
      <c r="Q2" s="287"/>
      <c r="R2" s="285" t="s">
        <v>5</v>
      </c>
      <c r="S2" s="286"/>
      <c r="T2" s="286"/>
      <c r="U2" s="287"/>
      <c r="V2" s="285" t="s">
        <v>120</v>
      </c>
      <c r="W2" s="286"/>
      <c r="X2" s="286"/>
      <c r="Y2" s="287"/>
      <c r="Z2" s="285" t="s">
        <v>87</v>
      </c>
      <c r="AA2" s="286"/>
      <c r="AB2" s="286"/>
      <c r="AC2" s="286"/>
      <c r="AD2" s="286"/>
      <c r="AE2" s="287"/>
      <c r="AF2" s="285" t="s">
        <v>88</v>
      </c>
      <c r="AG2" s="286"/>
      <c r="AH2" s="286"/>
      <c r="AI2" s="287"/>
      <c r="AJ2" s="285" t="s">
        <v>89</v>
      </c>
      <c r="AK2" s="286"/>
      <c r="AL2" s="286"/>
      <c r="AM2" s="287"/>
      <c r="AN2" s="285" t="s">
        <v>121</v>
      </c>
      <c r="AO2" s="286"/>
      <c r="AP2" s="286"/>
      <c r="AQ2" s="287"/>
      <c r="AR2" s="285" t="s">
        <v>90</v>
      </c>
      <c r="AS2" s="286"/>
      <c r="AT2" s="286"/>
      <c r="AU2" s="286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9"/>
      <c r="B3" s="110"/>
      <c r="C3" s="116" t="s">
        <v>8</v>
      </c>
      <c r="D3" s="7">
        <f>COUNT(D10:D309)</f>
        <v>0</v>
      </c>
      <c r="E3" s="162" t="s">
        <v>137</v>
      </c>
      <c r="F3" s="7">
        <f>COUNT(F10:F309)</f>
        <v>0</v>
      </c>
      <c r="G3" s="162" t="s">
        <v>137</v>
      </c>
      <c r="H3" s="7">
        <f>COUNT(H10:H309)</f>
        <v>0</v>
      </c>
      <c r="I3" s="162"/>
      <c r="J3" s="7">
        <f>COUNT(J10:J309)</f>
        <v>0</v>
      </c>
      <c r="K3" s="163" t="s">
        <v>133</v>
      </c>
      <c r="L3" s="164" t="s">
        <v>132</v>
      </c>
      <c r="M3" s="30" t="s">
        <v>9</v>
      </c>
      <c r="N3" s="7">
        <f>COUNT(N10:N309)</f>
        <v>0</v>
      </c>
      <c r="O3" s="163" t="s">
        <v>133</v>
      </c>
      <c r="P3" s="164" t="s">
        <v>132</v>
      </c>
      <c r="Q3" s="30" t="s">
        <v>9</v>
      </c>
      <c r="R3" s="7">
        <f>COUNT(R10:R309)</f>
        <v>0</v>
      </c>
      <c r="S3" s="163" t="s">
        <v>133</v>
      </c>
      <c r="T3" s="164" t="s">
        <v>132</v>
      </c>
      <c r="U3" s="30" t="s">
        <v>9</v>
      </c>
      <c r="V3" s="7">
        <f>COUNT(V10:V309)</f>
        <v>0</v>
      </c>
      <c r="W3" s="163" t="s">
        <v>133</v>
      </c>
      <c r="X3" s="164" t="s">
        <v>132</v>
      </c>
      <c r="Y3" s="30" t="s">
        <v>9</v>
      </c>
      <c r="Z3" s="279" t="s">
        <v>91</v>
      </c>
      <c r="AA3" s="280"/>
      <c r="AB3" s="7">
        <f>COUNT(AB10:AB309)</f>
        <v>0</v>
      </c>
      <c r="AC3" s="163" t="s">
        <v>133</v>
      </c>
      <c r="AD3" s="164" t="s">
        <v>132</v>
      </c>
      <c r="AE3" s="30" t="s">
        <v>9</v>
      </c>
      <c r="AF3" s="7">
        <f>COUNT(AF10:AF309)</f>
        <v>0</v>
      </c>
      <c r="AG3" s="163" t="s">
        <v>133</v>
      </c>
      <c r="AH3" s="164" t="s">
        <v>132</v>
      </c>
      <c r="AI3" s="30" t="s">
        <v>9</v>
      </c>
      <c r="AJ3" s="7">
        <f>COUNT(AJ10:AJ309)</f>
        <v>0</v>
      </c>
      <c r="AK3" s="163" t="s">
        <v>133</v>
      </c>
      <c r="AL3" s="164" t="s">
        <v>132</v>
      </c>
      <c r="AM3" s="30" t="s">
        <v>9</v>
      </c>
      <c r="AN3" s="7">
        <f>COUNT(AN10:AN309)</f>
        <v>0</v>
      </c>
      <c r="AO3" s="163" t="s">
        <v>133</v>
      </c>
      <c r="AP3" s="164" t="s">
        <v>132</v>
      </c>
      <c r="AQ3" s="30" t="s">
        <v>9</v>
      </c>
      <c r="AR3" s="7">
        <f>COUNT(AR10:AR309)</f>
        <v>0</v>
      </c>
      <c r="AS3" s="163" t="s">
        <v>133</v>
      </c>
      <c r="AT3" s="164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9"/>
      <c r="B4" s="110"/>
      <c r="C4" s="116" t="s">
        <v>11</v>
      </c>
      <c r="D4" s="11">
        <f>SUM(D10:D309)</f>
        <v>0</v>
      </c>
      <c r="E4" s="165">
        <v>154.69999999999999</v>
      </c>
      <c r="F4" s="11">
        <f>SUM(F10:F309)</f>
        <v>0</v>
      </c>
      <c r="G4" s="165">
        <v>46.8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281"/>
      <c r="AA4" s="282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9"/>
      <c r="B5" s="110"/>
      <c r="C5" s="116" t="s">
        <v>15</v>
      </c>
      <c r="D5" s="12" t="str">
        <f>IF((D3&gt;0),D4/D3,"")</f>
        <v/>
      </c>
      <c r="E5" s="170" t="s">
        <v>138</v>
      </c>
      <c r="F5" s="12" t="str">
        <f>IF((F3&gt;0),F4/F3,"")</f>
        <v/>
      </c>
      <c r="G5" s="170" t="s">
        <v>138</v>
      </c>
      <c r="H5" s="12" t="str">
        <f>IF((H3&gt;0),H4/H3,"")</f>
        <v/>
      </c>
      <c r="I5" s="170"/>
      <c r="J5" s="12" t="str">
        <f>IF((J3&gt;0),J4/J3,"")</f>
        <v/>
      </c>
      <c r="K5" s="171">
        <f>BB33</f>
        <v>23.992940385476999</v>
      </c>
      <c r="L5" s="172">
        <f>BB13</f>
        <v>24.688422688422687</v>
      </c>
      <c r="M5" s="13" t="s">
        <v>16</v>
      </c>
      <c r="N5" s="12" t="str">
        <f>IF((N3&gt;0),N4/N3,"")</f>
        <v/>
      </c>
      <c r="O5" s="171">
        <f>BE33</f>
        <v>22.612461834219001</v>
      </c>
      <c r="P5" s="172">
        <f>BE13</f>
        <v>23.678185745140389</v>
      </c>
      <c r="Q5" s="13" t="s">
        <v>16</v>
      </c>
      <c r="R5" s="12" t="str">
        <f>IF((R3&gt;0),R4/R3,"")</f>
        <v/>
      </c>
      <c r="S5" s="171">
        <f>BH33</f>
        <v>40.538487470501998</v>
      </c>
      <c r="T5" s="172">
        <f>BH13</f>
        <v>40.67358625626342</v>
      </c>
      <c r="U5" s="13" t="s">
        <v>16</v>
      </c>
      <c r="V5" s="12" t="str">
        <f>IF((V3&gt;0),V4/V3,"")</f>
        <v/>
      </c>
      <c r="W5" s="171">
        <f>BK33</f>
        <v>47.987434910573</v>
      </c>
      <c r="X5" s="172">
        <f>BK13</f>
        <v>50.135507246376811</v>
      </c>
      <c r="Y5" s="13" t="s">
        <v>16</v>
      </c>
      <c r="Z5" s="281"/>
      <c r="AA5" s="282"/>
      <c r="AB5" s="12" t="str">
        <f>IF((AB3&gt;0),AB4/AB3,"")</f>
        <v/>
      </c>
      <c r="AC5" s="171">
        <f>BN33</f>
        <v>457.55474452555001</v>
      </c>
      <c r="AD5" s="172">
        <f>BN13</f>
        <v>418.48846960167714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BQ33</f>
        <v>8.6952665441000008</v>
      </c>
      <c r="AL5" s="172">
        <f>BQ13</f>
        <v>8.3744032023289687</v>
      </c>
      <c r="AM5" s="13" t="s">
        <v>16</v>
      </c>
      <c r="AN5" s="12" t="str">
        <f>IF((AN3&gt;0),AN4/AN3,"")</f>
        <v/>
      </c>
      <c r="AO5" s="171">
        <f>BT33</f>
        <v>179.56062152659999</v>
      </c>
      <c r="AP5" s="172">
        <f>BT13</f>
        <v>186.11190817790532</v>
      </c>
      <c r="AQ5" s="13" t="s">
        <v>16</v>
      </c>
      <c r="AR5" s="12" t="str">
        <f>IF((AR3&gt;0),AR4/AR3,"")</f>
        <v/>
      </c>
      <c r="AS5" s="171">
        <f>BW33</f>
        <v>16.726498637601999</v>
      </c>
      <c r="AT5" s="172">
        <f>BW13</f>
        <v>17.978632478632477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0"/>
      <c r="B6" s="111"/>
      <c r="C6" s="117" t="s">
        <v>18</v>
      </c>
      <c r="D6" s="15" t="str">
        <f>IF((D3&gt;0),STDEV(D10:D309),"")</f>
        <v/>
      </c>
      <c r="E6" s="173">
        <v>154</v>
      </c>
      <c r="F6" s="15" t="str">
        <f>IF((F3&gt;0),STDEV(F10:F309),"")</f>
        <v/>
      </c>
      <c r="G6" s="173">
        <v>45.7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BC33</f>
        <v>6.4234782709192997</v>
      </c>
      <c r="L6" s="175">
        <f>BC13</f>
        <v>6.2258738693854143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BF33</f>
        <v>5.8980912985904999</v>
      </c>
      <c r="P6" s="175">
        <f>BF13</f>
        <v>5.365620570771588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BI33</f>
        <v>10.38117952326</v>
      </c>
      <c r="T6" s="175">
        <f>BI13</f>
        <v>9.935192841007888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BL33</f>
        <v>8.0296180284416998</v>
      </c>
      <c r="X6" s="175">
        <f>BL13</f>
        <v>6.796080506435124</v>
      </c>
      <c r="Y6" s="16" t="e">
        <f>IF(V5-X5&gt;0,"↑",IF(V5-X5&lt;0,"↓","±"))</f>
        <v>#VALUE!</v>
      </c>
      <c r="Z6" s="283"/>
      <c r="AA6" s="284"/>
      <c r="AB6" s="15" t="str">
        <f>IF((AB3&gt;0),STDEV(AB10:AB309),"")</f>
        <v/>
      </c>
      <c r="AC6" s="174">
        <f>BO33</f>
        <v>95.042658913118004</v>
      </c>
      <c r="AD6" s="175">
        <f>BO13</f>
        <v>59.820612101925839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BR33</f>
        <v>1.1092926912000001</v>
      </c>
      <c r="AL6" s="175">
        <f>BR13</f>
        <v>0.79166944485496227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BU33</f>
        <v>28.868034447504002</v>
      </c>
      <c r="AP6" s="175">
        <f>BU13</f>
        <v>25.352642596044294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BX33</f>
        <v>5.3161237055005</v>
      </c>
      <c r="AT6" s="175">
        <f>BX13</f>
        <v>5.38948531643228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3" t="s">
        <v>20</v>
      </c>
      <c r="B7" s="289" t="s">
        <v>21</v>
      </c>
      <c r="C7" s="295" t="s">
        <v>92</v>
      </c>
      <c r="D7" s="289" t="s">
        <v>22</v>
      </c>
      <c r="E7" s="289">
        <v>0</v>
      </c>
      <c r="F7" s="289" t="s">
        <v>22</v>
      </c>
      <c r="G7" s="289" t="s">
        <v>23</v>
      </c>
      <c r="H7" s="289" t="s">
        <v>22</v>
      </c>
      <c r="I7" s="289" t="s">
        <v>23</v>
      </c>
      <c r="J7" s="291" t="s">
        <v>22</v>
      </c>
      <c r="K7" s="289" t="s">
        <v>23</v>
      </c>
      <c r="L7" s="289" t="s">
        <v>24</v>
      </c>
      <c r="M7" s="289" t="s">
        <v>25</v>
      </c>
      <c r="N7" s="291" t="s">
        <v>22</v>
      </c>
      <c r="O7" s="289" t="s">
        <v>23</v>
      </c>
      <c r="P7" s="289" t="s">
        <v>24</v>
      </c>
      <c r="Q7" s="289" t="s">
        <v>25</v>
      </c>
      <c r="R7" s="291" t="s">
        <v>22</v>
      </c>
      <c r="S7" s="289" t="s">
        <v>23</v>
      </c>
      <c r="T7" s="289" t="s">
        <v>24</v>
      </c>
      <c r="U7" s="289" t="s">
        <v>25</v>
      </c>
      <c r="V7" s="291" t="s">
        <v>22</v>
      </c>
      <c r="W7" s="289" t="s">
        <v>23</v>
      </c>
      <c r="X7" s="289" t="s">
        <v>24</v>
      </c>
      <c r="Y7" s="289" t="s">
        <v>25</v>
      </c>
      <c r="Z7" s="288" t="s">
        <v>22</v>
      </c>
      <c r="AA7" s="288"/>
      <c r="AB7" s="118" t="s">
        <v>22</v>
      </c>
      <c r="AC7" s="289" t="s">
        <v>23</v>
      </c>
      <c r="AD7" s="289" t="s">
        <v>24</v>
      </c>
      <c r="AE7" s="289" t="s">
        <v>25</v>
      </c>
      <c r="AF7" s="291" t="s">
        <v>22</v>
      </c>
      <c r="AG7" s="289" t="s">
        <v>23</v>
      </c>
      <c r="AH7" s="289" t="s">
        <v>24</v>
      </c>
      <c r="AI7" s="289" t="s">
        <v>25</v>
      </c>
      <c r="AJ7" s="291" t="s">
        <v>22</v>
      </c>
      <c r="AK7" s="289" t="s">
        <v>23</v>
      </c>
      <c r="AL7" s="289" t="s">
        <v>24</v>
      </c>
      <c r="AM7" s="289" t="s">
        <v>25</v>
      </c>
      <c r="AN7" s="291" t="s">
        <v>22</v>
      </c>
      <c r="AO7" s="289" t="s">
        <v>23</v>
      </c>
      <c r="AP7" s="289" t="s">
        <v>24</v>
      </c>
      <c r="AQ7" s="289" t="s">
        <v>25</v>
      </c>
      <c r="AR7" s="291" t="s">
        <v>22</v>
      </c>
      <c r="AS7" s="289" t="s">
        <v>23</v>
      </c>
      <c r="AT7" s="289" t="s">
        <v>24</v>
      </c>
      <c r="AU7" s="307" t="s">
        <v>25</v>
      </c>
      <c r="AV7" s="309" t="s">
        <v>26</v>
      </c>
      <c r="AW7" s="309" t="s">
        <v>27</v>
      </c>
      <c r="AX7" s="311"/>
    </row>
    <row r="8" spans="1:76" s="6" customFormat="1" ht="12" customHeight="1" thickBot="1">
      <c r="A8" s="294"/>
      <c r="B8" s="290"/>
      <c r="C8" s="296"/>
      <c r="D8" s="290"/>
      <c r="E8" s="290"/>
      <c r="F8" s="290"/>
      <c r="G8" s="290"/>
      <c r="H8" s="290"/>
      <c r="I8" s="290"/>
      <c r="J8" s="292"/>
      <c r="K8" s="290"/>
      <c r="L8" s="290"/>
      <c r="M8" s="290"/>
      <c r="N8" s="292"/>
      <c r="O8" s="290"/>
      <c r="P8" s="290"/>
      <c r="Q8" s="290"/>
      <c r="R8" s="292"/>
      <c r="S8" s="290"/>
      <c r="T8" s="290"/>
      <c r="U8" s="290"/>
      <c r="V8" s="292"/>
      <c r="W8" s="290"/>
      <c r="X8" s="290"/>
      <c r="Y8" s="290"/>
      <c r="Z8" s="87" t="s">
        <v>93</v>
      </c>
      <c r="AA8" s="87" t="s">
        <v>94</v>
      </c>
      <c r="AB8" s="88" t="s">
        <v>94</v>
      </c>
      <c r="AC8" s="290"/>
      <c r="AD8" s="290"/>
      <c r="AE8" s="290"/>
      <c r="AF8" s="292"/>
      <c r="AG8" s="290"/>
      <c r="AH8" s="290"/>
      <c r="AI8" s="290"/>
      <c r="AJ8" s="292"/>
      <c r="AK8" s="290"/>
      <c r="AL8" s="290"/>
      <c r="AM8" s="290"/>
      <c r="AN8" s="292"/>
      <c r="AO8" s="290"/>
      <c r="AP8" s="290"/>
      <c r="AQ8" s="290"/>
      <c r="AR8" s="292"/>
      <c r="AS8" s="290"/>
      <c r="AT8" s="290"/>
      <c r="AU8" s="308"/>
      <c r="AV8" s="310"/>
      <c r="AW8" s="310"/>
      <c r="AX8" s="312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13" t="s">
        <v>104</v>
      </c>
      <c r="AX9" s="314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7" t="s">
        <v>29</v>
      </c>
      <c r="BA11" s="323" t="s">
        <v>42</v>
      </c>
      <c r="BB11" s="319"/>
      <c r="BC11" s="315"/>
      <c r="BD11" s="318" t="s">
        <v>43</v>
      </c>
      <c r="BE11" s="319"/>
      <c r="BF11" s="320"/>
      <c r="BG11" s="318" t="s">
        <v>44</v>
      </c>
      <c r="BH11" s="319"/>
      <c r="BI11" s="315"/>
      <c r="BJ11" s="318" t="s">
        <v>45</v>
      </c>
      <c r="BK11" s="319"/>
      <c r="BL11" s="320"/>
      <c r="BM11" s="324" t="s">
        <v>130</v>
      </c>
      <c r="BN11" s="325"/>
      <c r="BO11" s="326"/>
      <c r="BP11" s="318" t="s">
        <v>46</v>
      </c>
      <c r="BQ11" s="319"/>
      <c r="BR11" s="320"/>
      <c r="BS11" s="318" t="s">
        <v>47</v>
      </c>
      <c r="BT11" s="319"/>
      <c r="BU11" s="315"/>
      <c r="BV11" s="318" t="s">
        <v>101</v>
      </c>
      <c r="BW11" s="319"/>
      <c r="BX11" s="32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8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1" t="s">
        <v>29</v>
      </c>
      <c r="BA31" s="323" t="s">
        <v>42</v>
      </c>
      <c r="BB31" s="319"/>
      <c r="BC31" s="319"/>
      <c r="BD31" s="318" t="s">
        <v>43</v>
      </c>
      <c r="BE31" s="319"/>
      <c r="BF31" s="315"/>
      <c r="BG31" s="318" t="s">
        <v>44</v>
      </c>
      <c r="BH31" s="319"/>
      <c r="BI31" s="319"/>
      <c r="BJ31" s="318" t="s">
        <v>45</v>
      </c>
      <c r="BK31" s="319"/>
      <c r="BL31" s="320"/>
      <c r="BM31" s="324" t="s">
        <v>130</v>
      </c>
      <c r="BN31" s="325"/>
      <c r="BO31" s="326"/>
      <c r="BP31" s="318" t="s">
        <v>46</v>
      </c>
      <c r="BQ31" s="319"/>
      <c r="BR31" s="319"/>
      <c r="BS31" s="315" t="s">
        <v>47</v>
      </c>
      <c r="BT31" s="316"/>
      <c r="BU31" s="317"/>
      <c r="BV31" s="318" t="s">
        <v>101</v>
      </c>
      <c r="BW31" s="319"/>
      <c r="BX31" s="32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2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3">
        <v>8924</v>
      </c>
      <c r="BB33" s="263">
        <v>23.992940385476999</v>
      </c>
      <c r="BC33" s="264">
        <v>6.4234782709192997</v>
      </c>
      <c r="BD33" s="248">
        <v>8843</v>
      </c>
      <c r="BE33" s="265">
        <v>22.612461834219001</v>
      </c>
      <c r="BF33" s="266">
        <v>5.8980912985904999</v>
      </c>
      <c r="BG33" s="253">
        <v>8899</v>
      </c>
      <c r="BH33" s="263">
        <v>40.538487470501998</v>
      </c>
      <c r="BI33" s="264">
        <v>10.38117952326</v>
      </c>
      <c r="BJ33" s="253">
        <v>8834</v>
      </c>
      <c r="BK33" s="263">
        <v>47.987434910573</v>
      </c>
      <c r="BL33" s="264">
        <v>8.0296180284416998</v>
      </c>
      <c r="BM33" s="253">
        <v>685</v>
      </c>
      <c r="BN33" s="263">
        <v>457.55474452555001</v>
      </c>
      <c r="BO33" s="264">
        <v>95.042658913118004</v>
      </c>
      <c r="BP33" s="253">
        <v>8704</v>
      </c>
      <c r="BQ33" s="263">
        <v>8.6952665441000008</v>
      </c>
      <c r="BR33" s="264">
        <v>1.1092926912000001</v>
      </c>
      <c r="BS33" s="253">
        <v>8817</v>
      </c>
      <c r="BT33" s="265">
        <v>179.56062152659999</v>
      </c>
      <c r="BU33" s="266">
        <v>28.868034447504002</v>
      </c>
      <c r="BV33" s="253">
        <v>8808</v>
      </c>
      <c r="BW33" s="263">
        <v>16.726498637601999</v>
      </c>
      <c r="BX33" s="264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8" t="s">
        <v>123</v>
      </c>
      <c r="BA34" s="260">
        <v>8657</v>
      </c>
      <c r="BB34" s="267">
        <v>21.045627815641001</v>
      </c>
      <c r="BC34" s="268">
        <v>4.5009109908241998</v>
      </c>
      <c r="BD34" s="260">
        <v>8544</v>
      </c>
      <c r="BE34" s="267">
        <v>19.166198501873001</v>
      </c>
      <c r="BF34" s="268">
        <v>5.3578705900230004</v>
      </c>
      <c r="BG34" s="260">
        <v>8612</v>
      </c>
      <c r="BH34" s="267">
        <v>43.316302833256003</v>
      </c>
      <c r="BI34" s="268">
        <v>10.364814517812</v>
      </c>
      <c r="BJ34" s="255">
        <v>8554</v>
      </c>
      <c r="BK34" s="269">
        <v>43.973579611877</v>
      </c>
      <c r="BL34" s="270">
        <v>6.6877897763835001</v>
      </c>
      <c r="BM34" s="255">
        <v>627</v>
      </c>
      <c r="BN34" s="269">
        <v>324.7033492823</v>
      </c>
      <c r="BO34" s="270">
        <v>53.553007733709002</v>
      </c>
      <c r="BP34" s="255">
        <v>8394</v>
      </c>
      <c r="BQ34" s="269">
        <v>9.2912318322999994</v>
      </c>
      <c r="BR34" s="270">
        <v>0.94039537449999999</v>
      </c>
      <c r="BS34" s="255">
        <v>8541</v>
      </c>
      <c r="BT34" s="269">
        <v>160.18897084650999</v>
      </c>
      <c r="BU34" s="270">
        <v>24.177376831962</v>
      </c>
      <c r="BV34" s="260">
        <v>8510</v>
      </c>
      <c r="BW34" s="267">
        <v>10.268860164512001</v>
      </c>
      <c r="BX34" s="268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48">
        <v>8988</v>
      </c>
      <c r="BB35" s="265">
        <v>29.500111259457</v>
      </c>
      <c r="BC35" s="266">
        <v>7.2376944976365998</v>
      </c>
      <c r="BD35" s="253">
        <v>8893</v>
      </c>
      <c r="BE35" s="263">
        <v>26.169908917126001</v>
      </c>
      <c r="BF35" s="264">
        <v>6.2758799999306003</v>
      </c>
      <c r="BG35" s="253">
        <v>8954</v>
      </c>
      <c r="BH35" s="263">
        <v>45.022671431761999</v>
      </c>
      <c r="BI35" s="264">
        <v>11.118938021268001</v>
      </c>
      <c r="BJ35" s="253">
        <v>8842</v>
      </c>
      <c r="BK35" s="263">
        <v>51.256276860439002</v>
      </c>
      <c r="BL35" s="264">
        <v>8.4125963036157998</v>
      </c>
      <c r="BM35" s="253">
        <v>714</v>
      </c>
      <c r="BN35" s="263">
        <v>422.02661064426002</v>
      </c>
      <c r="BO35" s="264">
        <v>81.690557085671998</v>
      </c>
      <c r="BP35" s="253">
        <v>8719</v>
      </c>
      <c r="BQ35" s="263">
        <v>8.0769468975999992</v>
      </c>
      <c r="BR35" s="264">
        <v>0.93008930089999997</v>
      </c>
      <c r="BS35" s="253">
        <v>8857</v>
      </c>
      <c r="BT35" s="263">
        <v>196.08004967822001</v>
      </c>
      <c r="BU35" s="264">
        <v>29.507922788881999</v>
      </c>
      <c r="BV35" s="253">
        <v>8839</v>
      </c>
      <c r="BW35" s="263">
        <v>19.702115623939001</v>
      </c>
      <c r="BX35" s="264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5">
        <v>8596</v>
      </c>
      <c r="BB36" s="269">
        <v>23.014076314564999</v>
      </c>
      <c r="BC36" s="270">
        <v>4.6815431887146</v>
      </c>
      <c r="BD36" s="260">
        <v>8481</v>
      </c>
      <c r="BE36" s="267">
        <v>21.41598868058</v>
      </c>
      <c r="BF36" s="268">
        <v>5.7083643521792</v>
      </c>
      <c r="BG36" s="260">
        <v>8566</v>
      </c>
      <c r="BH36" s="267">
        <v>46.148727527433998</v>
      </c>
      <c r="BI36" s="268">
        <v>10.744457951164</v>
      </c>
      <c r="BJ36" s="260">
        <v>8468</v>
      </c>
      <c r="BK36" s="267">
        <v>45.504251299007997</v>
      </c>
      <c r="BL36" s="268">
        <v>6.8463268750362003</v>
      </c>
      <c r="BM36" s="260">
        <v>626</v>
      </c>
      <c r="BN36" s="267">
        <v>314.04952076677</v>
      </c>
      <c r="BO36" s="268">
        <v>53.635383318942999</v>
      </c>
      <c r="BP36" s="260">
        <v>8249</v>
      </c>
      <c r="BQ36" s="267">
        <v>9.0659110194999997</v>
      </c>
      <c r="BR36" s="268">
        <v>0.9211383715</v>
      </c>
      <c r="BS36" s="260">
        <v>8466</v>
      </c>
      <c r="BT36" s="267">
        <v>164.14564138909</v>
      </c>
      <c r="BU36" s="268">
        <v>24.862255910327999</v>
      </c>
      <c r="BV36" s="260">
        <v>8444</v>
      </c>
      <c r="BW36" s="267">
        <v>11.744433917575</v>
      </c>
      <c r="BX36" s="268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3">
        <v>9220</v>
      </c>
      <c r="BB37" s="263">
        <v>34.025162689805001</v>
      </c>
      <c r="BC37" s="264">
        <v>7.4108957397223998</v>
      </c>
      <c r="BD37" s="253">
        <v>9083</v>
      </c>
      <c r="BE37" s="263">
        <v>28.457007596608999</v>
      </c>
      <c r="BF37" s="264">
        <v>6.1510026742420996</v>
      </c>
      <c r="BG37" s="253">
        <v>9147</v>
      </c>
      <c r="BH37" s="263">
        <v>48.461572100142</v>
      </c>
      <c r="BI37" s="264">
        <v>11.319917186231001</v>
      </c>
      <c r="BJ37" s="253">
        <v>9024</v>
      </c>
      <c r="BK37" s="263">
        <v>54.499113475176998</v>
      </c>
      <c r="BL37" s="264">
        <v>8.0987887584273999</v>
      </c>
      <c r="BM37" s="253">
        <v>703</v>
      </c>
      <c r="BN37" s="263">
        <v>408.54054054054001</v>
      </c>
      <c r="BO37" s="264">
        <v>71.952110880128004</v>
      </c>
      <c r="BP37" s="253">
        <v>8934</v>
      </c>
      <c r="BQ37" s="263">
        <v>7.6564629504999999</v>
      </c>
      <c r="BR37" s="264">
        <v>0.83671751999999999</v>
      </c>
      <c r="BS37" s="248">
        <v>9040</v>
      </c>
      <c r="BT37" s="265">
        <v>209.90818584070999</v>
      </c>
      <c r="BU37" s="266">
        <v>28.433197288915</v>
      </c>
      <c r="BV37" s="253">
        <v>9044</v>
      </c>
      <c r="BW37" s="263">
        <v>22.227111897391001</v>
      </c>
      <c r="BX37" s="264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0">
        <v>8477</v>
      </c>
      <c r="BB38" s="267">
        <v>24.612008965436001</v>
      </c>
      <c r="BC38" s="268">
        <v>4.8206984690018997</v>
      </c>
      <c r="BD38" s="260">
        <v>8349</v>
      </c>
      <c r="BE38" s="267">
        <v>23.326146843933</v>
      </c>
      <c r="BF38" s="268">
        <v>5.8962530855184996</v>
      </c>
      <c r="BG38" s="260">
        <v>8432</v>
      </c>
      <c r="BH38" s="267">
        <v>48.870730550285003</v>
      </c>
      <c r="BI38" s="268">
        <v>10.304399753878</v>
      </c>
      <c r="BJ38" s="260">
        <v>8306</v>
      </c>
      <c r="BK38" s="267">
        <v>46.741873344570003</v>
      </c>
      <c r="BL38" s="268">
        <v>6.7789255936012998</v>
      </c>
      <c r="BM38" s="260">
        <v>672</v>
      </c>
      <c r="BN38" s="267">
        <v>316.33779761904998</v>
      </c>
      <c r="BO38" s="268">
        <v>52.954586734720998</v>
      </c>
      <c r="BP38" s="260">
        <v>8147</v>
      </c>
      <c r="BQ38" s="267">
        <v>8.9146066036999994</v>
      </c>
      <c r="BR38" s="268">
        <v>0.92411973059999997</v>
      </c>
      <c r="BS38" s="255">
        <v>8313</v>
      </c>
      <c r="BT38" s="269">
        <v>167.78226873572001</v>
      </c>
      <c r="BU38" s="270">
        <v>24.695118584591999</v>
      </c>
      <c r="BV38" s="260">
        <v>8283</v>
      </c>
      <c r="BW38" s="267">
        <v>12.7857056622</v>
      </c>
      <c r="BX38" s="268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4">
        <v>6116</v>
      </c>
      <c r="BB39" s="235">
        <v>36.600882930019999</v>
      </c>
      <c r="BC39" s="236">
        <v>7.1438525194500997</v>
      </c>
      <c r="BD39" s="234">
        <v>6099</v>
      </c>
      <c r="BE39" s="235">
        <v>28.202000327922999</v>
      </c>
      <c r="BF39" s="236">
        <v>5.8116994396232</v>
      </c>
      <c r="BG39" s="237">
        <v>6115</v>
      </c>
      <c r="BH39" s="235">
        <v>48.892886345053</v>
      </c>
      <c r="BI39" s="238">
        <v>11.233135074890001</v>
      </c>
      <c r="BJ39" s="234">
        <v>6095</v>
      </c>
      <c r="BK39" s="235">
        <v>56.815750615257997</v>
      </c>
      <c r="BL39" s="236">
        <v>6.5612172172543</v>
      </c>
      <c r="BM39" s="253">
        <v>1123</v>
      </c>
      <c r="BN39" s="263">
        <v>402.17453250223002</v>
      </c>
      <c r="BO39" s="264">
        <v>69.237982423006002</v>
      </c>
      <c r="BP39" s="234">
        <v>5956</v>
      </c>
      <c r="BQ39" s="235">
        <v>7.5438213566151999</v>
      </c>
      <c r="BR39" s="236">
        <v>0.70692183176470003</v>
      </c>
      <c r="BS39" s="237">
        <v>6097</v>
      </c>
      <c r="BT39" s="235">
        <v>218.25848778087999</v>
      </c>
      <c r="BU39" s="238">
        <v>25.295402461809999</v>
      </c>
      <c r="BV39" s="239">
        <v>6052</v>
      </c>
      <c r="BW39" s="271">
        <v>22.889127561136998</v>
      </c>
      <c r="BX39" s="240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1">
        <v>5997</v>
      </c>
      <c r="BB40" s="242">
        <v>24.926963481741002</v>
      </c>
      <c r="BC40" s="243">
        <v>4.6373129556313</v>
      </c>
      <c r="BD40" s="241">
        <v>5974</v>
      </c>
      <c r="BE40" s="242">
        <v>22.092233009708998</v>
      </c>
      <c r="BF40" s="243">
        <v>5.6853158171151996</v>
      </c>
      <c r="BG40" s="244">
        <v>6005</v>
      </c>
      <c r="BH40" s="242">
        <v>48.424979184012997</v>
      </c>
      <c r="BI40" s="245">
        <v>10.325123247384999</v>
      </c>
      <c r="BJ40" s="241">
        <v>5970</v>
      </c>
      <c r="BK40" s="242">
        <v>47.898157453936001</v>
      </c>
      <c r="BL40" s="243">
        <v>5.6463913776153998</v>
      </c>
      <c r="BM40" s="255">
        <v>776</v>
      </c>
      <c r="BN40" s="269">
        <v>309.38144329897</v>
      </c>
      <c r="BO40" s="270">
        <v>45.606183689148999</v>
      </c>
      <c r="BP40" s="241">
        <v>5857</v>
      </c>
      <c r="BQ40" s="242">
        <v>9.0259518524841997</v>
      </c>
      <c r="BR40" s="243">
        <v>0.82990915198610005</v>
      </c>
      <c r="BS40" s="244">
        <v>5977</v>
      </c>
      <c r="BT40" s="242">
        <v>169.38949305672</v>
      </c>
      <c r="BU40" s="245">
        <v>22.984422509015999</v>
      </c>
      <c r="BV40" s="246">
        <v>5954</v>
      </c>
      <c r="BW40" s="272">
        <v>12.691971783674999</v>
      </c>
      <c r="BX40" s="24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48">
        <v>5950</v>
      </c>
      <c r="BB41" s="249">
        <v>38.587394957983001</v>
      </c>
      <c r="BC41" s="250">
        <v>7.4539213701611002</v>
      </c>
      <c r="BD41" s="248">
        <v>5903</v>
      </c>
      <c r="BE41" s="249">
        <v>29.534304590885998</v>
      </c>
      <c r="BF41" s="250">
        <v>5.9212441583083999</v>
      </c>
      <c r="BG41" s="251">
        <v>5932</v>
      </c>
      <c r="BH41" s="249">
        <v>50.867835468644998</v>
      </c>
      <c r="BI41" s="252">
        <v>11.373047609965001</v>
      </c>
      <c r="BJ41" s="248">
        <v>5904</v>
      </c>
      <c r="BK41" s="249">
        <v>57.561144986450003</v>
      </c>
      <c r="BL41" s="250">
        <v>7.1819829189525999</v>
      </c>
      <c r="BM41" s="253">
        <v>1061</v>
      </c>
      <c r="BN41" s="263">
        <v>394.31856738926001</v>
      </c>
      <c r="BO41" s="264">
        <v>76.530079942849</v>
      </c>
      <c r="BP41" s="248">
        <v>5829</v>
      </c>
      <c r="BQ41" s="249">
        <v>7.3894321495968001</v>
      </c>
      <c r="BR41" s="250">
        <v>0.75604961430369999</v>
      </c>
      <c r="BS41" s="251">
        <v>5911</v>
      </c>
      <c r="BT41" s="249">
        <v>223.37320250381001</v>
      </c>
      <c r="BU41" s="252">
        <v>26.306030252153001</v>
      </c>
      <c r="BV41" s="253">
        <v>5866</v>
      </c>
      <c r="BW41" s="263">
        <v>24.405727923628</v>
      </c>
      <c r="BX41" s="254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5">
        <v>6019</v>
      </c>
      <c r="BB42" s="256">
        <v>25.674862934042</v>
      </c>
      <c r="BC42" s="257">
        <v>4.7844656051578998</v>
      </c>
      <c r="BD42" s="255">
        <v>5955</v>
      </c>
      <c r="BE42" s="256">
        <v>22.974979009236002</v>
      </c>
      <c r="BF42" s="257">
        <v>5.8364691522641001</v>
      </c>
      <c r="BG42" s="258">
        <v>5998</v>
      </c>
      <c r="BH42" s="256">
        <v>49.318272757586001</v>
      </c>
      <c r="BI42" s="259">
        <v>10.510842423668</v>
      </c>
      <c r="BJ42" s="255">
        <v>5970</v>
      </c>
      <c r="BK42" s="256">
        <v>48.139363484086999</v>
      </c>
      <c r="BL42" s="257">
        <v>5.9282871588823998</v>
      </c>
      <c r="BM42" s="260">
        <v>798</v>
      </c>
      <c r="BN42" s="267">
        <v>308.09899749373</v>
      </c>
      <c r="BO42" s="268">
        <v>53.721868179542</v>
      </c>
      <c r="BP42" s="255">
        <v>5829</v>
      </c>
      <c r="BQ42" s="256">
        <v>9.0163835992450991</v>
      </c>
      <c r="BR42" s="257">
        <v>0.90783077738219997</v>
      </c>
      <c r="BS42" s="258">
        <v>5971</v>
      </c>
      <c r="BT42" s="256">
        <v>169.94607268464</v>
      </c>
      <c r="BU42" s="259">
        <v>23.021127269049</v>
      </c>
      <c r="BV42" s="260">
        <v>5933</v>
      </c>
      <c r="BW42" s="267">
        <v>13.195516602055999</v>
      </c>
      <c r="BX42" s="26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4">
        <v>6195</v>
      </c>
      <c r="BB43" s="235">
        <v>40.374495560935998</v>
      </c>
      <c r="BC43" s="236">
        <v>7.4932018517278003</v>
      </c>
      <c r="BD43" s="234">
        <v>6146</v>
      </c>
      <c r="BE43" s="235">
        <v>30.683859420760999</v>
      </c>
      <c r="BF43" s="236">
        <v>6.1034309717118003</v>
      </c>
      <c r="BG43" s="237">
        <v>6158</v>
      </c>
      <c r="BH43" s="235">
        <v>51.825592724910997</v>
      </c>
      <c r="BI43" s="238">
        <v>11.543244679908</v>
      </c>
      <c r="BJ43" s="234">
        <v>6125</v>
      </c>
      <c r="BK43" s="235">
        <v>58.464979591837</v>
      </c>
      <c r="BL43" s="236">
        <v>7.4166799906699996</v>
      </c>
      <c r="BM43" s="253">
        <v>1066</v>
      </c>
      <c r="BN43" s="263">
        <v>403.06285178235999</v>
      </c>
      <c r="BO43" s="264">
        <v>82.935705562875</v>
      </c>
      <c r="BP43" s="234">
        <v>6006</v>
      </c>
      <c r="BQ43" s="235">
        <v>7.3437562437562001</v>
      </c>
      <c r="BR43" s="236">
        <v>0.75879312333479998</v>
      </c>
      <c r="BS43" s="237">
        <v>6138</v>
      </c>
      <c r="BT43" s="235">
        <v>226.87601824698999</v>
      </c>
      <c r="BU43" s="238">
        <v>26.380689784931</v>
      </c>
      <c r="BV43" s="239">
        <v>6092</v>
      </c>
      <c r="BW43" s="271">
        <v>25.226854891660999</v>
      </c>
      <c r="BX43" s="240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5">
        <v>6063</v>
      </c>
      <c r="BB44" s="256">
        <v>26.259112650502999</v>
      </c>
      <c r="BC44" s="257">
        <v>4.8339626249618997</v>
      </c>
      <c r="BD44" s="255">
        <v>5996</v>
      </c>
      <c r="BE44" s="256">
        <v>23.820046697799</v>
      </c>
      <c r="BF44" s="257">
        <v>5.9946992207095997</v>
      </c>
      <c r="BG44" s="258">
        <v>6049</v>
      </c>
      <c r="BH44" s="256">
        <v>50.199206480409998</v>
      </c>
      <c r="BI44" s="259">
        <v>10.376501582156999</v>
      </c>
      <c r="BJ44" s="255">
        <v>5986</v>
      </c>
      <c r="BK44" s="256">
        <v>48.683260942197997</v>
      </c>
      <c r="BL44" s="257">
        <v>6.2071382459292996</v>
      </c>
      <c r="BM44" s="260">
        <v>706</v>
      </c>
      <c r="BN44" s="267">
        <v>312.32577903683</v>
      </c>
      <c r="BO44" s="268">
        <v>53.858694430001997</v>
      </c>
      <c r="BP44" s="255">
        <v>5870</v>
      </c>
      <c r="BQ44" s="256">
        <v>9.0370187393526002</v>
      </c>
      <c r="BR44" s="257">
        <v>0.97872807427289998</v>
      </c>
      <c r="BS44" s="258">
        <v>5996</v>
      </c>
      <c r="BT44" s="256">
        <v>171.53068712474999</v>
      </c>
      <c r="BU44" s="259">
        <v>23.911629610304001</v>
      </c>
      <c r="BV44" s="260">
        <v>5978</v>
      </c>
      <c r="BW44" s="267">
        <v>13.666276346604</v>
      </c>
      <c r="BX44" s="26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18</v>
      </c>
      <c r="M312" s="145">
        <v>2</v>
      </c>
      <c r="P312" s="146">
        <v>13</v>
      </c>
      <c r="Q312" s="147">
        <v>2</v>
      </c>
      <c r="T312" s="146">
        <v>21</v>
      </c>
      <c r="U312" s="147">
        <v>2</v>
      </c>
      <c r="X312" s="146">
        <v>30</v>
      </c>
      <c r="Y312" s="147">
        <v>2</v>
      </c>
      <c r="Z312" s="142"/>
      <c r="AA312" s="142"/>
      <c r="AD312" s="148">
        <v>300</v>
      </c>
      <c r="AE312" s="147">
        <v>9</v>
      </c>
      <c r="AH312" s="146">
        <v>26</v>
      </c>
      <c r="AI312" s="147">
        <v>2</v>
      </c>
      <c r="AL312" s="146">
        <v>6.7</v>
      </c>
      <c r="AM312" s="147">
        <v>9</v>
      </c>
      <c r="AP312" s="146">
        <v>150</v>
      </c>
      <c r="AQ312" s="147">
        <v>2</v>
      </c>
      <c r="AT312" s="146">
        <v>13</v>
      </c>
      <c r="AU312" s="147">
        <v>2</v>
      </c>
      <c r="AV312" s="183">
        <v>22</v>
      </c>
      <c r="AW312" s="147" t="s">
        <v>116</v>
      </c>
    </row>
    <row r="313" spans="1:50">
      <c r="L313" s="144">
        <v>23</v>
      </c>
      <c r="M313" s="145">
        <v>3</v>
      </c>
      <c r="P313" s="146">
        <v>16</v>
      </c>
      <c r="Q313" s="147">
        <v>3</v>
      </c>
      <c r="T313" s="146">
        <v>28</v>
      </c>
      <c r="U313" s="147">
        <v>3</v>
      </c>
      <c r="X313" s="146">
        <v>37</v>
      </c>
      <c r="Y313" s="147">
        <v>3</v>
      </c>
      <c r="Z313" s="142"/>
      <c r="AA313" s="142"/>
      <c r="AD313" s="148">
        <v>317</v>
      </c>
      <c r="AE313" s="147">
        <v>8</v>
      </c>
      <c r="AH313" s="146">
        <v>37</v>
      </c>
      <c r="AI313" s="147">
        <v>3</v>
      </c>
      <c r="AL313" s="149">
        <v>6.9</v>
      </c>
      <c r="AM313" s="147">
        <v>8</v>
      </c>
      <c r="AP313" s="146">
        <v>170</v>
      </c>
      <c r="AQ313" s="147">
        <v>3</v>
      </c>
      <c r="AT313" s="146">
        <v>16</v>
      </c>
      <c r="AU313" s="147">
        <v>3</v>
      </c>
      <c r="AV313" s="183">
        <v>32</v>
      </c>
      <c r="AW313" s="147" t="s">
        <v>117</v>
      </c>
    </row>
    <row r="314" spans="1:50">
      <c r="L314" s="144">
        <v>28</v>
      </c>
      <c r="M314" s="145">
        <v>4</v>
      </c>
      <c r="P314" s="146">
        <v>19</v>
      </c>
      <c r="Q314" s="147">
        <v>4</v>
      </c>
      <c r="T314" s="146">
        <v>33</v>
      </c>
      <c r="U314" s="147">
        <v>4</v>
      </c>
      <c r="X314" s="146">
        <v>41</v>
      </c>
      <c r="Y314" s="147">
        <v>4</v>
      </c>
      <c r="Z314" s="142"/>
      <c r="AA314" s="142"/>
      <c r="AD314" s="148">
        <v>334</v>
      </c>
      <c r="AE314" s="147">
        <v>7</v>
      </c>
      <c r="AH314" s="146">
        <v>51</v>
      </c>
      <c r="AI314" s="147">
        <v>4</v>
      </c>
      <c r="AL314" s="146">
        <v>7.1</v>
      </c>
      <c r="AM314" s="147">
        <v>7</v>
      </c>
      <c r="AP314" s="146">
        <v>188</v>
      </c>
      <c r="AQ314" s="147">
        <v>4</v>
      </c>
      <c r="AT314" s="146">
        <v>19</v>
      </c>
      <c r="AU314" s="147">
        <v>4</v>
      </c>
      <c r="AV314" s="183">
        <v>41</v>
      </c>
      <c r="AW314" s="147" t="s">
        <v>118</v>
      </c>
    </row>
    <row r="315" spans="1:50" ht="14.25" thickBot="1">
      <c r="L315" s="144">
        <v>33</v>
      </c>
      <c r="M315" s="145">
        <v>5</v>
      </c>
      <c r="P315" s="150">
        <v>22</v>
      </c>
      <c r="Q315" s="151">
        <v>5</v>
      </c>
      <c r="T315" s="150">
        <v>39</v>
      </c>
      <c r="U315" s="151">
        <v>5</v>
      </c>
      <c r="X315" s="150">
        <v>45</v>
      </c>
      <c r="Y315" s="151">
        <v>5</v>
      </c>
      <c r="Z315" s="142"/>
      <c r="AA315" s="142"/>
      <c r="AD315" s="152">
        <v>356</v>
      </c>
      <c r="AE315" s="151">
        <v>6</v>
      </c>
      <c r="AH315" s="150">
        <v>63</v>
      </c>
      <c r="AI315" s="151">
        <v>5</v>
      </c>
      <c r="AL315" s="150">
        <v>7.3</v>
      </c>
      <c r="AM315" s="151">
        <v>6</v>
      </c>
      <c r="AP315" s="150">
        <v>203</v>
      </c>
      <c r="AQ315" s="151">
        <v>5</v>
      </c>
      <c r="AT315" s="150">
        <v>22</v>
      </c>
      <c r="AU315" s="151">
        <v>5</v>
      </c>
      <c r="AV315" s="184">
        <v>51</v>
      </c>
      <c r="AW315" s="153" t="s">
        <v>119</v>
      </c>
    </row>
    <row r="316" spans="1:50">
      <c r="L316" s="144">
        <v>38</v>
      </c>
      <c r="M316" s="145">
        <v>6</v>
      </c>
      <c r="P316" s="146">
        <v>25</v>
      </c>
      <c r="Q316" s="147">
        <v>6</v>
      </c>
      <c r="T316" s="146">
        <v>44</v>
      </c>
      <c r="U316" s="147">
        <v>6</v>
      </c>
      <c r="X316" s="146">
        <v>49</v>
      </c>
      <c r="Y316" s="147">
        <v>6</v>
      </c>
      <c r="Z316" s="142"/>
      <c r="AA316" s="142"/>
      <c r="AD316" s="148">
        <v>383</v>
      </c>
      <c r="AE316" s="147">
        <v>5</v>
      </c>
      <c r="AH316" s="146">
        <v>76</v>
      </c>
      <c r="AI316" s="147">
        <v>6</v>
      </c>
      <c r="AL316" s="146">
        <v>7.6</v>
      </c>
      <c r="AM316" s="147">
        <v>5</v>
      </c>
      <c r="AP316" s="146">
        <v>218</v>
      </c>
      <c r="AQ316" s="147">
        <v>6</v>
      </c>
      <c r="AT316" s="154">
        <v>25</v>
      </c>
      <c r="AU316" s="155">
        <v>6</v>
      </c>
      <c r="AV316" s="156"/>
      <c r="AW316" s="156"/>
    </row>
    <row r="317" spans="1:50">
      <c r="L317" s="144">
        <v>43</v>
      </c>
      <c r="M317" s="145">
        <v>7</v>
      </c>
      <c r="P317" s="146">
        <v>27</v>
      </c>
      <c r="Q317" s="147">
        <v>7</v>
      </c>
      <c r="T317" s="146">
        <v>49</v>
      </c>
      <c r="U317" s="147">
        <v>7</v>
      </c>
      <c r="X317" s="146">
        <v>53</v>
      </c>
      <c r="Y317" s="147">
        <v>7</v>
      </c>
      <c r="Z317" s="142"/>
      <c r="AA317" s="142"/>
      <c r="AD317" s="148">
        <v>411</v>
      </c>
      <c r="AE317" s="147">
        <v>4</v>
      </c>
      <c r="AH317" s="146">
        <v>90</v>
      </c>
      <c r="AI317" s="147">
        <v>7</v>
      </c>
      <c r="AL317" s="149">
        <v>8</v>
      </c>
      <c r="AM317" s="147">
        <v>4</v>
      </c>
      <c r="AP317" s="146">
        <v>230</v>
      </c>
      <c r="AQ317" s="147">
        <v>7</v>
      </c>
      <c r="AT317" s="146">
        <v>28</v>
      </c>
      <c r="AU317" s="147">
        <v>7</v>
      </c>
      <c r="AV317" s="156"/>
      <c r="AW317" s="156"/>
    </row>
    <row r="318" spans="1:50">
      <c r="L318" s="144">
        <v>47</v>
      </c>
      <c r="M318" s="145">
        <v>8</v>
      </c>
      <c r="P318" s="146">
        <v>30</v>
      </c>
      <c r="Q318" s="147">
        <v>8</v>
      </c>
      <c r="T318" s="146">
        <v>53</v>
      </c>
      <c r="U318" s="147">
        <v>8</v>
      </c>
      <c r="X318" s="146">
        <v>56</v>
      </c>
      <c r="Y318" s="147">
        <v>8</v>
      </c>
      <c r="Z318" s="142"/>
      <c r="AA318" s="142"/>
      <c r="AD318" s="148">
        <v>451</v>
      </c>
      <c r="AE318" s="147">
        <v>3</v>
      </c>
      <c r="AH318" s="146">
        <v>102</v>
      </c>
      <c r="AI318" s="147">
        <v>8</v>
      </c>
      <c r="AL318" s="146">
        <v>8.5</v>
      </c>
      <c r="AM318" s="147">
        <v>3</v>
      </c>
      <c r="AP318" s="146">
        <v>242</v>
      </c>
      <c r="AQ318" s="147">
        <v>8</v>
      </c>
      <c r="AT318" s="146">
        <v>31</v>
      </c>
      <c r="AU318" s="147">
        <v>8</v>
      </c>
      <c r="AV318" s="156"/>
      <c r="AW318" s="156"/>
    </row>
    <row r="319" spans="1:50">
      <c r="L319" s="144">
        <v>51</v>
      </c>
      <c r="M319" s="145">
        <v>9</v>
      </c>
      <c r="P319" s="146">
        <v>33</v>
      </c>
      <c r="Q319" s="147">
        <v>9</v>
      </c>
      <c r="T319" s="146">
        <v>58</v>
      </c>
      <c r="U319" s="147">
        <v>9</v>
      </c>
      <c r="X319" s="146">
        <v>60</v>
      </c>
      <c r="Y319" s="147">
        <v>9</v>
      </c>
      <c r="Z319" s="142"/>
      <c r="AA319" s="142"/>
      <c r="AD319" s="148">
        <v>500</v>
      </c>
      <c r="AE319" s="147">
        <v>2</v>
      </c>
      <c r="AH319" s="146">
        <v>113</v>
      </c>
      <c r="AI319" s="147">
        <v>9</v>
      </c>
      <c r="AL319" s="146">
        <v>9.1</v>
      </c>
      <c r="AM319" s="147">
        <v>2</v>
      </c>
      <c r="AP319" s="146">
        <v>254</v>
      </c>
      <c r="AQ319" s="147">
        <v>9</v>
      </c>
      <c r="AT319" s="146">
        <v>34</v>
      </c>
      <c r="AU319" s="147">
        <v>9</v>
      </c>
      <c r="AV319" s="156"/>
      <c r="AW319" s="156"/>
    </row>
    <row r="320" spans="1:50" ht="14.25" thickBot="1">
      <c r="L320" s="157">
        <v>56</v>
      </c>
      <c r="M320" s="158">
        <v>10</v>
      </c>
      <c r="P320" s="159">
        <v>35</v>
      </c>
      <c r="Q320" s="160">
        <v>10</v>
      </c>
      <c r="T320" s="159">
        <v>64</v>
      </c>
      <c r="U320" s="160">
        <v>10</v>
      </c>
      <c r="X320" s="159">
        <v>63</v>
      </c>
      <c r="Y320" s="160">
        <v>10</v>
      </c>
      <c r="Z320" s="142"/>
      <c r="AA320" s="142"/>
      <c r="AD320" s="161">
        <v>561</v>
      </c>
      <c r="AE320" s="160">
        <v>1</v>
      </c>
      <c r="AH320" s="159">
        <v>125</v>
      </c>
      <c r="AI320" s="160">
        <v>10</v>
      </c>
      <c r="AL320" s="159">
        <v>9.8000000000000007</v>
      </c>
      <c r="AM320" s="160">
        <v>1</v>
      </c>
      <c r="AP320" s="159">
        <v>265</v>
      </c>
      <c r="AQ320" s="160">
        <v>10</v>
      </c>
      <c r="AT320" s="159">
        <v>37</v>
      </c>
      <c r="AU320" s="160">
        <v>10</v>
      </c>
      <c r="AV320" s="156"/>
      <c r="AW320" s="156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64:AX164"/>
    <mergeCell ref="AW165:AX165"/>
    <mergeCell ref="AW160:AX160"/>
    <mergeCell ref="AW161:AX161"/>
    <mergeCell ref="AW162:AX162"/>
    <mergeCell ref="AW163:AX163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AW153:AX153"/>
    <mergeCell ref="AW154:AX154"/>
    <mergeCell ref="AW155:AX15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7"/>
      <c r="C1" s="298"/>
    </row>
    <row r="2" spans="1:76" s="6" customFormat="1" ht="20.100000000000001" customHeight="1" thickTop="1" thickBot="1">
      <c r="A2" s="299" t="s">
        <v>86</v>
      </c>
      <c r="B2" s="305"/>
      <c r="C2" s="306"/>
      <c r="D2" s="301" t="s">
        <v>1</v>
      </c>
      <c r="E2" s="302"/>
      <c r="F2" s="301" t="s">
        <v>2</v>
      </c>
      <c r="G2" s="302"/>
      <c r="H2" s="303"/>
      <c r="I2" s="304"/>
      <c r="J2" s="285" t="s">
        <v>3</v>
      </c>
      <c r="K2" s="286"/>
      <c r="L2" s="286"/>
      <c r="M2" s="287"/>
      <c r="N2" s="285" t="s">
        <v>4</v>
      </c>
      <c r="O2" s="286"/>
      <c r="P2" s="286"/>
      <c r="Q2" s="287"/>
      <c r="R2" s="285" t="s">
        <v>5</v>
      </c>
      <c r="S2" s="286"/>
      <c r="T2" s="286"/>
      <c r="U2" s="287"/>
      <c r="V2" s="285" t="s">
        <v>120</v>
      </c>
      <c r="W2" s="286"/>
      <c r="X2" s="286"/>
      <c r="Y2" s="287"/>
      <c r="Z2" s="285" t="s">
        <v>87</v>
      </c>
      <c r="AA2" s="286"/>
      <c r="AB2" s="286"/>
      <c r="AC2" s="286"/>
      <c r="AD2" s="286"/>
      <c r="AE2" s="287"/>
      <c r="AF2" s="285" t="s">
        <v>88</v>
      </c>
      <c r="AG2" s="286"/>
      <c r="AH2" s="286"/>
      <c r="AI2" s="287"/>
      <c r="AJ2" s="285" t="s">
        <v>89</v>
      </c>
      <c r="AK2" s="286"/>
      <c r="AL2" s="286"/>
      <c r="AM2" s="287"/>
      <c r="AN2" s="285" t="s">
        <v>121</v>
      </c>
      <c r="AO2" s="286"/>
      <c r="AP2" s="286"/>
      <c r="AQ2" s="287"/>
      <c r="AR2" s="285" t="s">
        <v>90</v>
      </c>
      <c r="AS2" s="286"/>
      <c r="AT2" s="286"/>
      <c r="AU2" s="286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9"/>
      <c r="B3" s="110"/>
      <c r="C3" s="116" t="s">
        <v>8</v>
      </c>
      <c r="D3" s="7">
        <f>COUNT(D10:D309)</f>
        <v>0</v>
      </c>
      <c r="E3" s="162" t="s">
        <v>137</v>
      </c>
      <c r="F3" s="7">
        <f>COUNT(F10:F309)</f>
        <v>0</v>
      </c>
      <c r="G3" s="162" t="s">
        <v>137</v>
      </c>
      <c r="H3" s="7">
        <f>COUNT(H10:H309)</f>
        <v>0</v>
      </c>
      <c r="I3" s="162"/>
      <c r="J3" s="7">
        <f>COUNT(J10:J309)</f>
        <v>0</v>
      </c>
      <c r="K3" s="163" t="s">
        <v>133</v>
      </c>
      <c r="L3" s="164" t="s">
        <v>132</v>
      </c>
      <c r="M3" s="30" t="s">
        <v>9</v>
      </c>
      <c r="N3" s="7">
        <f>COUNT(N10:N309)</f>
        <v>0</v>
      </c>
      <c r="O3" s="163" t="s">
        <v>133</v>
      </c>
      <c r="P3" s="164" t="s">
        <v>132</v>
      </c>
      <c r="Q3" s="30" t="s">
        <v>9</v>
      </c>
      <c r="R3" s="7">
        <f>COUNT(R10:R309)</f>
        <v>0</v>
      </c>
      <c r="S3" s="163" t="s">
        <v>133</v>
      </c>
      <c r="T3" s="164" t="s">
        <v>132</v>
      </c>
      <c r="U3" s="30" t="s">
        <v>9</v>
      </c>
      <c r="V3" s="7">
        <f>COUNT(V10:V309)</f>
        <v>0</v>
      </c>
      <c r="W3" s="163" t="s">
        <v>133</v>
      </c>
      <c r="X3" s="164" t="s">
        <v>132</v>
      </c>
      <c r="Y3" s="30" t="s">
        <v>9</v>
      </c>
      <c r="Z3" s="279" t="s">
        <v>91</v>
      </c>
      <c r="AA3" s="280"/>
      <c r="AB3" s="7">
        <f>COUNT(AB10:AB309)</f>
        <v>0</v>
      </c>
      <c r="AC3" s="163" t="s">
        <v>133</v>
      </c>
      <c r="AD3" s="164" t="s">
        <v>132</v>
      </c>
      <c r="AE3" s="30" t="s">
        <v>9</v>
      </c>
      <c r="AF3" s="7">
        <f>COUNT(AF10:AF309)</f>
        <v>0</v>
      </c>
      <c r="AG3" s="163" t="s">
        <v>133</v>
      </c>
      <c r="AH3" s="164" t="s">
        <v>132</v>
      </c>
      <c r="AI3" s="30" t="s">
        <v>9</v>
      </c>
      <c r="AJ3" s="7">
        <f>COUNT(AJ10:AJ309)</f>
        <v>0</v>
      </c>
      <c r="AK3" s="163" t="s">
        <v>133</v>
      </c>
      <c r="AL3" s="164" t="s">
        <v>132</v>
      </c>
      <c r="AM3" s="30" t="s">
        <v>9</v>
      </c>
      <c r="AN3" s="7">
        <f>COUNT(AN10:AN309)</f>
        <v>0</v>
      </c>
      <c r="AO3" s="163" t="s">
        <v>133</v>
      </c>
      <c r="AP3" s="164" t="s">
        <v>132</v>
      </c>
      <c r="AQ3" s="30" t="s">
        <v>9</v>
      </c>
      <c r="AR3" s="7">
        <f>COUNT(AR10:AR309)</f>
        <v>0</v>
      </c>
      <c r="AS3" s="163" t="s">
        <v>133</v>
      </c>
      <c r="AT3" s="164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9"/>
      <c r="B4" s="110"/>
      <c r="C4" s="116" t="s">
        <v>11</v>
      </c>
      <c r="D4" s="11">
        <f>SUM(D10:D309)</f>
        <v>0</v>
      </c>
      <c r="E4" s="165">
        <v>161.6</v>
      </c>
      <c r="F4" s="11">
        <f>SUM(F10:F309)</f>
        <v>0</v>
      </c>
      <c r="G4" s="165">
        <v>52.3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281"/>
      <c r="AA4" s="282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9"/>
      <c r="B5" s="110"/>
      <c r="C5" s="116" t="s">
        <v>15</v>
      </c>
      <c r="D5" s="12" t="str">
        <f>IF((D3&gt;0),D4/D3,"")</f>
        <v/>
      </c>
      <c r="E5" s="170" t="s">
        <v>138</v>
      </c>
      <c r="F5" s="12" t="str">
        <f>IF((F3&gt;0),F4/F3,"")</f>
        <v/>
      </c>
      <c r="G5" s="170" t="s">
        <v>138</v>
      </c>
      <c r="H5" s="12" t="str">
        <f>IF((H3&gt;0),H4/H3,"")</f>
        <v/>
      </c>
      <c r="I5" s="170"/>
      <c r="J5" s="12" t="str">
        <f>IF((J3&gt;0),J4/J3,"")</f>
        <v/>
      </c>
      <c r="K5" s="171">
        <f>BB35</f>
        <v>29.500111259457</v>
      </c>
      <c r="L5" s="172">
        <v>30.39</v>
      </c>
      <c r="M5" s="13" t="s">
        <v>16</v>
      </c>
      <c r="N5" s="12" t="str">
        <f>IF((N3&gt;0),N4/N3,"")</f>
        <v/>
      </c>
      <c r="O5" s="171">
        <f>BE35</f>
        <v>26.169908917126001</v>
      </c>
      <c r="P5" s="172">
        <f>BE15</f>
        <v>26.586666666666666</v>
      </c>
      <c r="Q5" s="13" t="s">
        <v>16</v>
      </c>
      <c r="R5" s="12" t="str">
        <f>IF((R3&gt;0),R4/R3,"")</f>
        <v/>
      </c>
      <c r="S5" s="171">
        <f>BH35</f>
        <v>45.022671431761999</v>
      </c>
      <c r="T5" s="172">
        <f>BH15</f>
        <v>45.142437591776797</v>
      </c>
      <c r="U5" s="13" t="s">
        <v>16</v>
      </c>
      <c r="V5" s="12" t="str">
        <f>IF((V3&gt;0),V4/V3,"")</f>
        <v/>
      </c>
      <c r="W5" s="171">
        <f>BK35</f>
        <v>51.256276860439002</v>
      </c>
      <c r="X5" s="172">
        <f>BK15</f>
        <v>52.950296735905042</v>
      </c>
      <c r="Y5" s="13" t="s">
        <v>16</v>
      </c>
      <c r="Z5" s="281"/>
      <c r="AA5" s="282"/>
      <c r="AB5" s="12" t="str">
        <f>IF((AB3&gt;0),AB4/AB3,"")</f>
        <v/>
      </c>
      <c r="AC5" s="171">
        <f>BN35</f>
        <v>422.02661064426002</v>
      </c>
      <c r="AD5" s="172">
        <f>BN15</f>
        <v>396.51911468812875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BQ35</f>
        <v>8.0769468975999992</v>
      </c>
      <c r="AL5" s="172">
        <f>BQ15</f>
        <v>7.8299700598802406</v>
      </c>
      <c r="AM5" s="13" t="s">
        <v>16</v>
      </c>
      <c r="AN5" s="12" t="str">
        <f>IF((AN3&gt;0),AN4/AN3,"")</f>
        <v/>
      </c>
      <c r="AO5" s="171">
        <f>BT35</f>
        <v>196.08004967822001</v>
      </c>
      <c r="AP5" s="172">
        <f>BT15</f>
        <v>203.78693392724574</v>
      </c>
      <c r="AQ5" s="13" t="s">
        <v>16</v>
      </c>
      <c r="AR5" s="12" t="str">
        <f>IF((AR3&gt;0),AR4/AR3,"")</f>
        <v/>
      </c>
      <c r="AS5" s="171">
        <f>BW35</f>
        <v>19.702115623939001</v>
      </c>
      <c r="AT5" s="172">
        <f>BW15</f>
        <v>21.033082706766919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0"/>
      <c r="B6" s="111"/>
      <c r="C6" s="117" t="s">
        <v>18</v>
      </c>
      <c r="D6" s="15" t="str">
        <f>IF((D3&gt;0),STDEV(D10:D309),"")</f>
        <v/>
      </c>
      <c r="E6" s="173">
        <v>160.9</v>
      </c>
      <c r="F6" s="15" t="str">
        <f>IF((F3&gt;0),STDEV(F10:F309),"")</f>
        <v/>
      </c>
      <c r="G6" s="173">
        <v>50.6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BC35</f>
        <v>7.2376944976365998</v>
      </c>
      <c r="L6" s="175">
        <v>7.24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BF35</f>
        <v>6.2758799999306003</v>
      </c>
      <c r="P6" s="175">
        <f>BF15</f>
        <v>5.6634866894415392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BI35</f>
        <v>11.118938021268001</v>
      </c>
      <c r="T6" s="175">
        <f>BI15</f>
        <v>10.763318325262041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BL35</f>
        <v>8.4125963036157998</v>
      </c>
      <c r="X6" s="175">
        <f>BL15</f>
        <v>7.3133383833632308</v>
      </c>
      <c r="Y6" s="16" t="e">
        <f>IF(V5-X5&gt;0,"↑",IF(V5-X5&lt;0,"↓","±"))</f>
        <v>#VALUE!</v>
      </c>
      <c r="Z6" s="283"/>
      <c r="AA6" s="284"/>
      <c r="AB6" s="15" t="str">
        <f>IF((AB3&gt;0),STDEV(AB10:AB309),"")</f>
        <v/>
      </c>
      <c r="AC6" s="174">
        <f>BO35</f>
        <v>81.690557085671998</v>
      </c>
      <c r="AD6" s="175">
        <f>BO15</f>
        <v>57.030333070760655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BR35</f>
        <v>0.93008930089999997</v>
      </c>
      <c r="AL6" s="175">
        <f>BR15</f>
        <v>0.67664768891349547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BU35</f>
        <v>29.507922788881999</v>
      </c>
      <c r="AP6" s="175">
        <f>BU15</f>
        <v>24.752671899707121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BX35</f>
        <v>6.0047001131195996</v>
      </c>
      <c r="AT6" s="175">
        <f>BX15</f>
        <v>5.9120460919346352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3" t="s">
        <v>20</v>
      </c>
      <c r="B7" s="289" t="s">
        <v>21</v>
      </c>
      <c r="C7" s="295" t="s">
        <v>92</v>
      </c>
      <c r="D7" s="289" t="s">
        <v>22</v>
      </c>
      <c r="E7" s="289">
        <v>0</v>
      </c>
      <c r="F7" s="289" t="s">
        <v>22</v>
      </c>
      <c r="G7" s="289" t="s">
        <v>23</v>
      </c>
      <c r="H7" s="289" t="s">
        <v>22</v>
      </c>
      <c r="I7" s="289" t="s">
        <v>23</v>
      </c>
      <c r="J7" s="291" t="s">
        <v>22</v>
      </c>
      <c r="K7" s="289" t="s">
        <v>23</v>
      </c>
      <c r="L7" s="289" t="s">
        <v>24</v>
      </c>
      <c r="M7" s="289" t="s">
        <v>25</v>
      </c>
      <c r="N7" s="291" t="s">
        <v>22</v>
      </c>
      <c r="O7" s="289" t="s">
        <v>23</v>
      </c>
      <c r="P7" s="289" t="s">
        <v>24</v>
      </c>
      <c r="Q7" s="289" t="s">
        <v>25</v>
      </c>
      <c r="R7" s="291" t="s">
        <v>22</v>
      </c>
      <c r="S7" s="289" t="s">
        <v>23</v>
      </c>
      <c r="T7" s="289" t="s">
        <v>24</v>
      </c>
      <c r="U7" s="289" t="s">
        <v>25</v>
      </c>
      <c r="V7" s="291" t="s">
        <v>22</v>
      </c>
      <c r="W7" s="289" t="s">
        <v>23</v>
      </c>
      <c r="X7" s="289" t="s">
        <v>24</v>
      </c>
      <c r="Y7" s="289" t="s">
        <v>25</v>
      </c>
      <c r="Z7" s="288" t="s">
        <v>22</v>
      </c>
      <c r="AA7" s="288"/>
      <c r="AB7" s="118" t="s">
        <v>22</v>
      </c>
      <c r="AC7" s="289" t="s">
        <v>23</v>
      </c>
      <c r="AD7" s="289" t="s">
        <v>24</v>
      </c>
      <c r="AE7" s="289" t="s">
        <v>25</v>
      </c>
      <c r="AF7" s="291" t="s">
        <v>22</v>
      </c>
      <c r="AG7" s="289" t="s">
        <v>23</v>
      </c>
      <c r="AH7" s="289" t="s">
        <v>24</v>
      </c>
      <c r="AI7" s="289" t="s">
        <v>25</v>
      </c>
      <c r="AJ7" s="291" t="s">
        <v>22</v>
      </c>
      <c r="AK7" s="289" t="s">
        <v>23</v>
      </c>
      <c r="AL7" s="289" t="s">
        <v>24</v>
      </c>
      <c r="AM7" s="289" t="s">
        <v>25</v>
      </c>
      <c r="AN7" s="291" t="s">
        <v>22</v>
      </c>
      <c r="AO7" s="289" t="s">
        <v>23</v>
      </c>
      <c r="AP7" s="289" t="s">
        <v>24</v>
      </c>
      <c r="AQ7" s="289" t="s">
        <v>25</v>
      </c>
      <c r="AR7" s="291" t="s">
        <v>22</v>
      </c>
      <c r="AS7" s="289" t="s">
        <v>23</v>
      </c>
      <c r="AT7" s="289" t="s">
        <v>24</v>
      </c>
      <c r="AU7" s="307" t="s">
        <v>25</v>
      </c>
      <c r="AV7" s="309" t="s">
        <v>26</v>
      </c>
      <c r="AW7" s="309" t="s">
        <v>27</v>
      </c>
      <c r="AX7" s="311"/>
    </row>
    <row r="8" spans="1:76" s="6" customFormat="1" ht="12" customHeight="1" thickBot="1">
      <c r="A8" s="294"/>
      <c r="B8" s="290"/>
      <c r="C8" s="296"/>
      <c r="D8" s="290"/>
      <c r="E8" s="290"/>
      <c r="F8" s="290"/>
      <c r="G8" s="290"/>
      <c r="H8" s="290"/>
      <c r="I8" s="290"/>
      <c r="J8" s="292"/>
      <c r="K8" s="290"/>
      <c r="L8" s="290"/>
      <c r="M8" s="290"/>
      <c r="N8" s="292"/>
      <c r="O8" s="290"/>
      <c r="P8" s="290"/>
      <c r="Q8" s="290"/>
      <c r="R8" s="292"/>
      <c r="S8" s="290"/>
      <c r="T8" s="290"/>
      <c r="U8" s="290"/>
      <c r="V8" s="292"/>
      <c r="W8" s="290"/>
      <c r="X8" s="290"/>
      <c r="Y8" s="290"/>
      <c r="Z8" s="87" t="s">
        <v>93</v>
      </c>
      <c r="AA8" s="87" t="s">
        <v>94</v>
      </c>
      <c r="AB8" s="88" t="s">
        <v>94</v>
      </c>
      <c r="AC8" s="290"/>
      <c r="AD8" s="290"/>
      <c r="AE8" s="290"/>
      <c r="AF8" s="292"/>
      <c r="AG8" s="290"/>
      <c r="AH8" s="290"/>
      <c r="AI8" s="290"/>
      <c r="AJ8" s="292"/>
      <c r="AK8" s="290"/>
      <c r="AL8" s="290"/>
      <c r="AM8" s="290"/>
      <c r="AN8" s="292"/>
      <c r="AO8" s="290"/>
      <c r="AP8" s="290"/>
      <c r="AQ8" s="290"/>
      <c r="AR8" s="292"/>
      <c r="AS8" s="290"/>
      <c r="AT8" s="290"/>
      <c r="AU8" s="308"/>
      <c r="AV8" s="310"/>
      <c r="AW8" s="310"/>
      <c r="AX8" s="312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13" t="s">
        <v>104</v>
      </c>
      <c r="AX9" s="314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7" t="s">
        <v>29</v>
      </c>
      <c r="BA11" s="323" t="s">
        <v>42</v>
      </c>
      <c r="BB11" s="319"/>
      <c r="BC11" s="315"/>
      <c r="BD11" s="318" t="s">
        <v>43</v>
      </c>
      <c r="BE11" s="319"/>
      <c r="BF11" s="320"/>
      <c r="BG11" s="318" t="s">
        <v>44</v>
      </c>
      <c r="BH11" s="319"/>
      <c r="BI11" s="315"/>
      <c r="BJ11" s="318" t="s">
        <v>45</v>
      </c>
      <c r="BK11" s="319"/>
      <c r="BL11" s="320"/>
      <c r="BM11" s="324" t="s">
        <v>130</v>
      </c>
      <c r="BN11" s="325"/>
      <c r="BO11" s="326"/>
      <c r="BP11" s="318" t="s">
        <v>46</v>
      </c>
      <c r="BQ11" s="319"/>
      <c r="BR11" s="320"/>
      <c r="BS11" s="318" t="s">
        <v>47</v>
      </c>
      <c r="BT11" s="319"/>
      <c r="BU11" s="315"/>
      <c r="BV11" s="318" t="s">
        <v>101</v>
      </c>
      <c r="BW11" s="319"/>
      <c r="BX11" s="32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8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1" t="s">
        <v>29</v>
      </c>
      <c r="BA31" s="323" t="s">
        <v>42</v>
      </c>
      <c r="BB31" s="319"/>
      <c r="BC31" s="319"/>
      <c r="BD31" s="318" t="s">
        <v>43</v>
      </c>
      <c r="BE31" s="319"/>
      <c r="BF31" s="315"/>
      <c r="BG31" s="318" t="s">
        <v>44</v>
      </c>
      <c r="BH31" s="319"/>
      <c r="BI31" s="319"/>
      <c r="BJ31" s="318" t="s">
        <v>45</v>
      </c>
      <c r="BK31" s="319"/>
      <c r="BL31" s="320"/>
      <c r="BM31" s="324" t="s">
        <v>130</v>
      </c>
      <c r="BN31" s="325"/>
      <c r="BO31" s="326"/>
      <c r="BP31" s="318" t="s">
        <v>46</v>
      </c>
      <c r="BQ31" s="319"/>
      <c r="BR31" s="319"/>
      <c r="BS31" s="315" t="s">
        <v>47</v>
      </c>
      <c r="BT31" s="316"/>
      <c r="BU31" s="317"/>
      <c r="BV31" s="318" t="s">
        <v>101</v>
      </c>
      <c r="BW31" s="319"/>
      <c r="BX31" s="32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2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3">
        <v>8924</v>
      </c>
      <c r="BB33" s="263">
        <v>23.992940385476999</v>
      </c>
      <c r="BC33" s="264">
        <v>6.4234782709192997</v>
      </c>
      <c r="BD33" s="248">
        <v>8843</v>
      </c>
      <c r="BE33" s="265">
        <v>22.612461834219001</v>
      </c>
      <c r="BF33" s="266">
        <v>5.8980912985904999</v>
      </c>
      <c r="BG33" s="253">
        <v>8899</v>
      </c>
      <c r="BH33" s="263">
        <v>40.538487470501998</v>
      </c>
      <c r="BI33" s="264">
        <v>10.38117952326</v>
      </c>
      <c r="BJ33" s="253">
        <v>8834</v>
      </c>
      <c r="BK33" s="263">
        <v>47.987434910573</v>
      </c>
      <c r="BL33" s="264">
        <v>8.0296180284416998</v>
      </c>
      <c r="BM33" s="253">
        <v>685</v>
      </c>
      <c r="BN33" s="263">
        <v>457.55474452555001</v>
      </c>
      <c r="BO33" s="264">
        <v>95.042658913118004</v>
      </c>
      <c r="BP33" s="253">
        <v>8704</v>
      </c>
      <c r="BQ33" s="263">
        <v>8.6952665441000008</v>
      </c>
      <c r="BR33" s="264">
        <v>1.1092926912000001</v>
      </c>
      <c r="BS33" s="253">
        <v>8817</v>
      </c>
      <c r="BT33" s="265">
        <v>179.56062152659999</v>
      </c>
      <c r="BU33" s="266">
        <v>28.868034447504002</v>
      </c>
      <c r="BV33" s="253">
        <v>8808</v>
      </c>
      <c r="BW33" s="263">
        <v>16.726498637601999</v>
      </c>
      <c r="BX33" s="264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8" t="s">
        <v>123</v>
      </c>
      <c r="BA34" s="260">
        <v>8657</v>
      </c>
      <c r="BB34" s="267">
        <v>21.045627815641001</v>
      </c>
      <c r="BC34" s="268">
        <v>4.5009109908241998</v>
      </c>
      <c r="BD34" s="260">
        <v>8544</v>
      </c>
      <c r="BE34" s="267">
        <v>19.166198501873001</v>
      </c>
      <c r="BF34" s="268">
        <v>5.3578705900230004</v>
      </c>
      <c r="BG34" s="260">
        <v>8612</v>
      </c>
      <c r="BH34" s="267">
        <v>43.316302833256003</v>
      </c>
      <c r="BI34" s="268">
        <v>10.364814517812</v>
      </c>
      <c r="BJ34" s="255">
        <v>8554</v>
      </c>
      <c r="BK34" s="269">
        <v>43.973579611877</v>
      </c>
      <c r="BL34" s="270">
        <v>6.6877897763835001</v>
      </c>
      <c r="BM34" s="255">
        <v>627</v>
      </c>
      <c r="BN34" s="269">
        <v>324.7033492823</v>
      </c>
      <c r="BO34" s="270">
        <v>53.553007733709002</v>
      </c>
      <c r="BP34" s="255">
        <v>8394</v>
      </c>
      <c r="BQ34" s="269">
        <v>9.2912318322999994</v>
      </c>
      <c r="BR34" s="270">
        <v>0.94039537449999999</v>
      </c>
      <c r="BS34" s="255">
        <v>8541</v>
      </c>
      <c r="BT34" s="269">
        <v>160.18897084650999</v>
      </c>
      <c r="BU34" s="270">
        <v>24.177376831962</v>
      </c>
      <c r="BV34" s="260">
        <v>8510</v>
      </c>
      <c r="BW34" s="267">
        <v>10.268860164512001</v>
      </c>
      <c r="BX34" s="268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48">
        <v>8988</v>
      </c>
      <c r="BB35" s="265">
        <v>29.500111259457</v>
      </c>
      <c r="BC35" s="266">
        <v>7.2376944976365998</v>
      </c>
      <c r="BD35" s="253">
        <v>8893</v>
      </c>
      <c r="BE35" s="263">
        <v>26.169908917126001</v>
      </c>
      <c r="BF35" s="264">
        <v>6.2758799999306003</v>
      </c>
      <c r="BG35" s="253">
        <v>8954</v>
      </c>
      <c r="BH35" s="263">
        <v>45.022671431761999</v>
      </c>
      <c r="BI35" s="264">
        <v>11.118938021268001</v>
      </c>
      <c r="BJ35" s="253">
        <v>8842</v>
      </c>
      <c r="BK35" s="263">
        <v>51.256276860439002</v>
      </c>
      <c r="BL35" s="264">
        <v>8.4125963036157998</v>
      </c>
      <c r="BM35" s="253">
        <v>714</v>
      </c>
      <c r="BN35" s="263">
        <v>422.02661064426002</v>
      </c>
      <c r="BO35" s="264">
        <v>81.690557085671998</v>
      </c>
      <c r="BP35" s="253">
        <v>8719</v>
      </c>
      <c r="BQ35" s="263">
        <v>8.0769468975999992</v>
      </c>
      <c r="BR35" s="264">
        <v>0.93008930089999997</v>
      </c>
      <c r="BS35" s="253">
        <v>8857</v>
      </c>
      <c r="BT35" s="263">
        <v>196.08004967822001</v>
      </c>
      <c r="BU35" s="264">
        <v>29.507922788881999</v>
      </c>
      <c r="BV35" s="253">
        <v>8839</v>
      </c>
      <c r="BW35" s="263">
        <v>19.702115623939001</v>
      </c>
      <c r="BX35" s="264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5">
        <v>8596</v>
      </c>
      <c r="BB36" s="269">
        <v>23.014076314564999</v>
      </c>
      <c r="BC36" s="270">
        <v>4.6815431887146</v>
      </c>
      <c r="BD36" s="260">
        <v>8481</v>
      </c>
      <c r="BE36" s="267">
        <v>21.41598868058</v>
      </c>
      <c r="BF36" s="268">
        <v>5.7083643521792</v>
      </c>
      <c r="BG36" s="260">
        <v>8566</v>
      </c>
      <c r="BH36" s="267">
        <v>46.148727527433998</v>
      </c>
      <c r="BI36" s="268">
        <v>10.744457951164</v>
      </c>
      <c r="BJ36" s="260">
        <v>8468</v>
      </c>
      <c r="BK36" s="267">
        <v>45.504251299007997</v>
      </c>
      <c r="BL36" s="268">
        <v>6.8463268750362003</v>
      </c>
      <c r="BM36" s="260">
        <v>626</v>
      </c>
      <c r="BN36" s="267">
        <v>314.04952076677</v>
      </c>
      <c r="BO36" s="268">
        <v>53.635383318942999</v>
      </c>
      <c r="BP36" s="260">
        <v>8249</v>
      </c>
      <c r="BQ36" s="267">
        <v>9.0659110194999997</v>
      </c>
      <c r="BR36" s="268">
        <v>0.9211383715</v>
      </c>
      <c r="BS36" s="260">
        <v>8466</v>
      </c>
      <c r="BT36" s="267">
        <v>164.14564138909</v>
      </c>
      <c r="BU36" s="268">
        <v>24.862255910327999</v>
      </c>
      <c r="BV36" s="260">
        <v>8444</v>
      </c>
      <c r="BW36" s="267">
        <v>11.744433917575</v>
      </c>
      <c r="BX36" s="268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3">
        <v>9220</v>
      </c>
      <c r="BB37" s="263">
        <v>34.025162689805001</v>
      </c>
      <c r="BC37" s="264">
        <v>7.4108957397223998</v>
      </c>
      <c r="BD37" s="253">
        <v>9083</v>
      </c>
      <c r="BE37" s="263">
        <v>28.457007596608999</v>
      </c>
      <c r="BF37" s="264">
        <v>6.1510026742420996</v>
      </c>
      <c r="BG37" s="253">
        <v>9147</v>
      </c>
      <c r="BH37" s="263">
        <v>48.461572100142</v>
      </c>
      <c r="BI37" s="264">
        <v>11.319917186231001</v>
      </c>
      <c r="BJ37" s="253">
        <v>9024</v>
      </c>
      <c r="BK37" s="263">
        <v>54.499113475176998</v>
      </c>
      <c r="BL37" s="264">
        <v>8.0987887584273999</v>
      </c>
      <c r="BM37" s="253">
        <v>703</v>
      </c>
      <c r="BN37" s="263">
        <v>408.54054054054001</v>
      </c>
      <c r="BO37" s="264">
        <v>71.952110880128004</v>
      </c>
      <c r="BP37" s="253">
        <v>8934</v>
      </c>
      <c r="BQ37" s="263">
        <v>7.6564629504999999</v>
      </c>
      <c r="BR37" s="264">
        <v>0.83671751999999999</v>
      </c>
      <c r="BS37" s="248">
        <v>9040</v>
      </c>
      <c r="BT37" s="265">
        <v>209.90818584070999</v>
      </c>
      <c r="BU37" s="266">
        <v>28.433197288915</v>
      </c>
      <c r="BV37" s="253">
        <v>9044</v>
      </c>
      <c r="BW37" s="263">
        <v>22.227111897391001</v>
      </c>
      <c r="BX37" s="264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0">
        <v>8477</v>
      </c>
      <c r="BB38" s="267">
        <v>24.612008965436001</v>
      </c>
      <c r="BC38" s="268">
        <v>4.8206984690018997</v>
      </c>
      <c r="BD38" s="260">
        <v>8349</v>
      </c>
      <c r="BE38" s="267">
        <v>23.326146843933</v>
      </c>
      <c r="BF38" s="268">
        <v>5.8962530855184996</v>
      </c>
      <c r="BG38" s="260">
        <v>8432</v>
      </c>
      <c r="BH38" s="267">
        <v>48.870730550285003</v>
      </c>
      <c r="BI38" s="268">
        <v>10.304399753878</v>
      </c>
      <c r="BJ38" s="260">
        <v>8306</v>
      </c>
      <c r="BK38" s="267">
        <v>46.741873344570003</v>
      </c>
      <c r="BL38" s="268">
        <v>6.7789255936012998</v>
      </c>
      <c r="BM38" s="260">
        <v>672</v>
      </c>
      <c r="BN38" s="267">
        <v>316.33779761904998</v>
      </c>
      <c r="BO38" s="268">
        <v>52.954586734720998</v>
      </c>
      <c r="BP38" s="260">
        <v>8147</v>
      </c>
      <c r="BQ38" s="267">
        <v>8.9146066036999994</v>
      </c>
      <c r="BR38" s="268">
        <v>0.92411973059999997</v>
      </c>
      <c r="BS38" s="255">
        <v>8313</v>
      </c>
      <c r="BT38" s="269">
        <v>167.78226873572001</v>
      </c>
      <c r="BU38" s="270">
        <v>24.695118584591999</v>
      </c>
      <c r="BV38" s="260">
        <v>8283</v>
      </c>
      <c r="BW38" s="267">
        <v>12.7857056622</v>
      </c>
      <c r="BX38" s="268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4">
        <v>6116</v>
      </c>
      <c r="BB39" s="235">
        <v>36.600882930019999</v>
      </c>
      <c r="BC39" s="236">
        <v>7.1438525194500997</v>
      </c>
      <c r="BD39" s="234">
        <v>6099</v>
      </c>
      <c r="BE39" s="235">
        <v>28.202000327922999</v>
      </c>
      <c r="BF39" s="236">
        <v>5.8116994396232</v>
      </c>
      <c r="BG39" s="237">
        <v>6115</v>
      </c>
      <c r="BH39" s="235">
        <v>48.892886345053</v>
      </c>
      <c r="BI39" s="238">
        <v>11.233135074890001</v>
      </c>
      <c r="BJ39" s="234">
        <v>6095</v>
      </c>
      <c r="BK39" s="235">
        <v>56.815750615257997</v>
      </c>
      <c r="BL39" s="236">
        <v>6.5612172172543</v>
      </c>
      <c r="BM39" s="253">
        <v>1123</v>
      </c>
      <c r="BN39" s="263">
        <v>402.17453250223002</v>
      </c>
      <c r="BO39" s="264">
        <v>69.237982423006002</v>
      </c>
      <c r="BP39" s="234">
        <v>5956</v>
      </c>
      <c r="BQ39" s="235">
        <v>7.5438213566151999</v>
      </c>
      <c r="BR39" s="236">
        <v>0.70692183176470003</v>
      </c>
      <c r="BS39" s="237">
        <v>6097</v>
      </c>
      <c r="BT39" s="235">
        <v>218.25848778087999</v>
      </c>
      <c r="BU39" s="238">
        <v>25.295402461809999</v>
      </c>
      <c r="BV39" s="239">
        <v>6052</v>
      </c>
      <c r="BW39" s="271">
        <v>22.889127561136998</v>
      </c>
      <c r="BX39" s="240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1">
        <v>5997</v>
      </c>
      <c r="BB40" s="242">
        <v>24.926963481741002</v>
      </c>
      <c r="BC40" s="243">
        <v>4.6373129556313</v>
      </c>
      <c r="BD40" s="241">
        <v>5974</v>
      </c>
      <c r="BE40" s="242">
        <v>22.092233009708998</v>
      </c>
      <c r="BF40" s="243">
        <v>5.6853158171151996</v>
      </c>
      <c r="BG40" s="244">
        <v>6005</v>
      </c>
      <c r="BH40" s="242">
        <v>48.424979184012997</v>
      </c>
      <c r="BI40" s="245">
        <v>10.325123247384999</v>
      </c>
      <c r="BJ40" s="241">
        <v>5970</v>
      </c>
      <c r="BK40" s="242">
        <v>47.898157453936001</v>
      </c>
      <c r="BL40" s="243">
        <v>5.6463913776153998</v>
      </c>
      <c r="BM40" s="255">
        <v>776</v>
      </c>
      <c r="BN40" s="269">
        <v>309.38144329897</v>
      </c>
      <c r="BO40" s="270">
        <v>45.606183689148999</v>
      </c>
      <c r="BP40" s="241">
        <v>5857</v>
      </c>
      <c r="BQ40" s="242">
        <v>9.0259518524841997</v>
      </c>
      <c r="BR40" s="243">
        <v>0.82990915198610005</v>
      </c>
      <c r="BS40" s="244">
        <v>5977</v>
      </c>
      <c r="BT40" s="242">
        <v>169.38949305672</v>
      </c>
      <c r="BU40" s="245">
        <v>22.984422509015999</v>
      </c>
      <c r="BV40" s="246">
        <v>5954</v>
      </c>
      <c r="BW40" s="272">
        <v>12.691971783674999</v>
      </c>
      <c r="BX40" s="24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48">
        <v>5950</v>
      </c>
      <c r="BB41" s="249">
        <v>38.587394957983001</v>
      </c>
      <c r="BC41" s="250">
        <v>7.4539213701611002</v>
      </c>
      <c r="BD41" s="248">
        <v>5903</v>
      </c>
      <c r="BE41" s="249">
        <v>29.534304590885998</v>
      </c>
      <c r="BF41" s="250">
        <v>5.9212441583083999</v>
      </c>
      <c r="BG41" s="251">
        <v>5932</v>
      </c>
      <c r="BH41" s="249">
        <v>50.867835468644998</v>
      </c>
      <c r="BI41" s="252">
        <v>11.373047609965001</v>
      </c>
      <c r="BJ41" s="248">
        <v>5904</v>
      </c>
      <c r="BK41" s="249">
        <v>57.561144986450003</v>
      </c>
      <c r="BL41" s="250">
        <v>7.1819829189525999</v>
      </c>
      <c r="BM41" s="253">
        <v>1061</v>
      </c>
      <c r="BN41" s="263">
        <v>394.31856738926001</v>
      </c>
      <c r="BO41" s="264">
        <v>76.530079942849</v>
      </c>
      <c r="BP41" s="248">
        <v>5829</v>
      </c>
      <c r="BQ41" s="249">
        <v>7.3894321495968001</v>
      </c>
      <c r="BR41" s="250">
        <v>0.75604961430369999</v>
      </c>
      <c r="BS41" s="251">
        <v>5911</v>
      </c>
      <c r="BT41" s="249">
        <v>223.37320250381001</v>
      </c>
      <c r="BU41" s="252">
        <v>26.306030252153001</v>
      </c>
      <c r="BV41" s="253">
        <v>5866</v>
      </c>
      <c r="BW41" s="263">
        <v>24.405727923628</v>
      </c>
      <c r="BX41" s="254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5">
        <v>6019</v>
      </c>
      <c r="BB42" s="256">
        <v>25.674862934042</v>
      </c>
      <c r="BC42" s="257">
        <v>4.7844656051578998</v>
      </c>
      <c r="BD42" s="255">
        <v>5955</v>
      </c>
      <c r="BE42" s="256">
        <v>22.974979009236002</v>
      </c>
      <c r="BF42" s="257">
        <v>5.8364691522641001</v>
      </c>
      <c r="BG42" s="258">
        <v>5998</v>
      </c>
      <c r="BH42" s="256">
        <v>49.318272757586001</v>
      </c>
      <c r="BI42" s="259">
        <v>10.510842423668</v>
      </c>
      <c r="BJ42" s="255">
        <v>5970</v>
      </c>
      <c r="BK42" s="256">
        <v>48.139363484086999</v>
      </c>
      <c r="BL42" s="257">
        <v>5.9282871588823998</v>
      </c>
      <c r="BM42" s="260">
        <v>798</v>
      </c>
      <c r="BN42" s="267">
        <v>308.09899749373</v>
      </c>
      <c r="BO42" s="268">
        <v>53.721868179542</v>
      </c>
      <c r="BP42" s="255">
        <v>5829</v>
      </c>
      <c r="BQ42" s="256">
        <v>9.0163835992450991</v>
      </c>
      <c r="BR42" s="257">
        <v>0.90783077738219997</v>
      </c>
      <c r="BS42" s="258">
        <v>5971</v>
      </c>
      <c r="BT42" s="256">
        <v>169.94607268464</v>
      </c>
      <c r="BU42" s="259">
        <v>23.021127269049</v>
      </c>
      <c r="BV42" s="260">
        <v>5933</v>
      </c>
      <c r="BW42" s="267">
        <v>13.195516602055999</v>
      </c>
      <c r="BX42" s="26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4">
        <v>6195</v>
      </c>
      <c r="BB43" s="235">
        <v>40.374495560935998</v>
      </c>
      <c r="BC43" s="236">
        <v>7.4932018517278003</v>
      </c>
      <c r="BD43" s="234">
        <v>6146</v>
      </c>
      <c r="BE43" s="235">
        <v>30.683859420760999</v>
      </c>
      <c r="BF43" s="236">
        <v>6.1034309717118003</v>
      </c>
      <c r="BG43" s="237">
        <v>6158</v>
      </c>
      <c r="BH43" s="235">
        <v>51.825592724910997</v>
      </c>
      <c r="BI43" s="238">
        <v>11.543244679908</v>
      </c>
      <c r="BJ43" s="234">
        <v>6125</v>
      </c>
      <c r="BK43" s="235">
        <v>58.464979591837</v>
      </c>
      <c r="BL43" s="236">
        <v>7.4166799906699996</v>
      </c>
      <c r="BM43" s="253">
        <v>1066</v>
      </c>
      <c r="BN43" s="263">
        <v>403.06285178235999</v>
      </c>
      <c r="BO43" s="264">
        <v>82.935705562875</v>
      </c>
      <c r="BP43" s="234">
        <v>6006</v>
      </c>
      <c r="BQ43" s="235">
        <v>7.3437562437562001</v>
      </c>
      <c r="BR43" s="236">
        <v>0.75879312333479998</v>
      </c>
      <c r="BS43" s="237">
        <v>6138</v>
      </c>
      <c r="BT43" s="235">
        <v>226.87601824698999</v>
      </c>
      <c r="BU43" s="238">
        <v>26.380689784931</v>
      </c>
      <c r="BV43" s="239">
        <v>6092</v>
      </c>
      <c r="BW43" s="271">
        <v>25.226854891660999</v>
      </c>
      <c r="BX43" s="240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5">
        <v>6063</v>
      </c>
      <c r="BB44" s="256">
        <v>26.259112650502999</v>
      </c>
      <c r="BC44" s="257">
        <v>4.8339626249618997</v>
      </c>
      <c r="BD44" s="255">
        <v>5996</v>
      </c>
      <c r="BE44" s="256">
        <v>23.820046697799</v>
      </c>
      <c r="BF44" s="257">
        <v>5.9946992207095997</v>
      </c>
      <c r="BG44" s="258">
        <v>6049</v>
      </c>
      <c r="BH44" s="256">
        <v>50.199206480409998</v>
      </c>
      <c r="BI44" s="259">
        <v>10.376501582156999</v>
      </c>
      <c r="BJ44" s="255">
        <v>5986</v>
      </c>
      <c r="BK44" s="256">
        <v>48.683260942197997</v>
      </c>
      <c r="BL44" s="257">
        <v>6.2071382459292996</v>
      </c>
      <c r="BM44" s="260">
        <v>706</v>
      </c>
      <c r="BN44" s="267">
        <v>312.32577903683</v>
      </c>
      <c r="BO44" s="268">
        <v>53.858694430001997</v>
      </c>
      <c r="BP44" s="255">
        <v>5870</v>
      </c>
      <c r="BQ44" s="256">
        <v>9.0370187393526002</v>
      </c>
      <c r="BR44" s="257">
        <v>0.97872807427289998</v>
      </c>
      <c r="BS44" s="258">
        <v>5996</v>
      </c>
      <c r="BT44" s="256">
        <v>171.53068712474999</v>
      </c>
      <c r="BU44" s="259">
        <v>23.911629610304001</v>
      </c>
      <c r="BV44" s="260">
        <v>5978</v>
      </c>
      <c r="BW44" s="267">
        <v>13.666276346604</v>
      </c>
      <c r="BX44" s="26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18</v>
      </c>
      <c r="M312" s="145">
        <v>2</v>
      </c>
      <c r="P312" s="146">
        <v>13</v>
      </c>
      <c r="Q312" s="147">
        <v>2</v>
      </c>
      <c r="T312" s="146">
        <v>21</v>
      </c>
      <c r="U312" s="147">
        <v>2</v>
      </c>
      <c r="X312" s="146">
        <v>30</v>
      </c>
      <c r="Y312" s="147">
        <v>2</v>
      </c>
      <c r="Z312" s="142"/>
      <c r="AA312" s="142"/>
      <c r="AD312" s="148">
        <v>300</v>
      </c>
      <c r="AE312" s="147">
        <v>9</v>
      </c>
      <c r="AH312" s="146">
        <v>26</v>
      </c>
      <c r="AI312" s="147">
        <v>2</v>
      </c>
      <c r="AL312" s="146">
        <v>6.7</v>
      </c>
      <c r="AM312" s="147">
        <v>9</v>
      </c>
      <c r="AP312" s="146">
        <v>150</v>
      </c>
      <c r="AQ312" s="147">
        <v>2</v>
      </c>
      <c r="AT312" s="146">
        <v>13</v>
      </c>
      <c r="AU312" s="147">
        <v>2</v>
      </c>
      <c r="AV312" s="183">
        <v>27</v>
      </c>
      <c r="AW312" s="147" t="s">
        <v>116</v>
      </c>
    </row>
    <row r="313" spans="1:50">
      <c r="L313" s="144">
        <v>23</v>
      </c>
      <c r="M313" s="145">
        <v>3</v>
      </c>
      <c r="P313" s="146">
        <v>16</v>
      </c>
      <c r="Q313" s="147">
        <v>3</v>
      </c>
      <c r="T313" s="146">
        <v>28</v>
      </c>
      <c r="U313" s="147">
        <v>3</v>
      </c>
      <c r="X313" s="146">
        <v>37</v>
      </c>
      <c r="Y313" s="147">
        <v>3</v>
      </c>
      <c r="Z313" s="142"/>
      <c r="AA313" s="142"/>
      <c r="AD313" s="148">
        <v>317</v>
      </c>
      <c r="AE313" s="147">
        <v>8</v>
      </c>
      <c r="AH313" s="146">
        <v>37</v>
      </c>
      <c r="AI313" s="147">
        <v>3</v>
      </c>
      <c r="AL313" s="149">
        <v>6.9</v>
      </c>
      <c r="AM313" s="147">
        <v>8</v>
      </c>
      <c r="AP313" s="146">
        <v>170</v>
      </c>
      <c r="AQ313" s="147">
        <v>3</v>
      </c>
      <c r="AT313" s="146">
        <v>16</v>
      </c>
      <c r="AU313" s="147">
        <v>3</v>
      </c>
      <c r="AV313" s="183">
        <v>37</v>
      </c>
      <c r="AW313" s="147" t="s">
        <v>117</v>
      </c>
    </row>
    <row r="314" spans="1:50">
      <c r="L314" s="144">
        <v>28</v>
      </c>
      <c r="M314" s="145">
        <v>4</v>
      </c>
      <c r="P314" s="146">
        <v>19</v>
      </c>
      <c r="Q314" s="147">
        <v>4</v>
      </c>
      <c r="T314" s="146">
        <v>33</v>
      </c>
      <c r="U314" s="147">
        <v>4</v>
      </c>
      <c r="X314" s="146">
        <v>41</v>
      </c>
      <c r="Y314" s="147">
        <v>4</v>
      </c>
      <c r="Z314" s="142"/>
      <c r="AA314" s="142"/>
      <c r="AD314" s="148">
        <v>334</v>
      </c>
      <c r="AE314" s="147">
        <v>7</v>
      </c>
      <c r="AH314" s="146">
        <v>51</v>
      </c>
      <c r="AI314" s="147">
        <v>4</v>
      </c>
      <c r="AL314" s="146">
        <v>7.1</v>
      </c>
      <c r="AM314" s="147">
        <v>7</v>
      </c>
      <c r="AP314" s="146">
        <v>188</v>
      </c>
      <c r="AQ314" s="147">
        <v>4</v>
      </c>
      <c r="AT314" s="146">
        <v>19</v>
      </c>
      <c r="AU314" s="147">
        <v>4</v>
      </c>
      <c r="AV314" s="183">
        <v>47</v>
      </c>
      <c r="AW314" s="147" t="s">
        <v>118</v>
      </c>
    </row>
    <row r="315" spans="1:50" ht="14.25" thickBot="1">
      <c r="L315" s="144">
        <v>33</v>
      </c>
      <c r="M315" s="145">
        <v>5</v>
      </c>
      <c r="P315" s="150">
        <v>22</v>
      </c>
      <c r="Q315" s="151">
        <v>5</v>
      </c>
      <c r="T315" s="150">
        <v>39</v>
      </c>
      <c r="U315" s="151">
        <v>5</v>
      </c>
      <c r="X315" s="150">
        <v>45</v>
      </c>
      <c r="Y315" s="151">
        <v>5</v>
      </c>
      <c r="Z315" s="142"/>
      <c r="AA315" s="142"/>
      <c r="AD315" s="152">
        <v>356</v>
      </c>
      <c r="AE315" s="151">
        <v>6</v>
      </c>
      <c r="AH315" s="150">
        <v>63</v>
      </c>
      <c r="AI315" s="151">
        <v>5</v>
      </c>
      <c r="AL315" s="150">
        <v>7.3</v>
      </c>
      <c r="AM315" s="151">
        <v>6</v>
      </c>
      <c r="AP315" s="150">
        <v>203</v>
      </c>
      <c r="AQ315" s="151">
        <v>5</v>
      </c>
      <c r="AT315" s="150">
        <v>22</v>
      </c>
      <c r="AU315" s="151">
        <v>5</v>
      </c>
      <c r="AV315" s="184">
        <v>57</v>
      </c>
      <c r="AW315" s="153" t="s">
        <v>119</v>
      </c>
    </row>
    <row r="316" spans="1:50">
      <c r="L316" s="144">
        <v>38</v>
      </c>
      <c r="M316" s="145">
        <v>6</v>
      </c>
      <c r="P316" s="146">
        <v>25</v>
      </c>
      <c r="Q316" s="147">
        <v>6</v>
      </c>
      <c r="T316" s="146">
        <v>44</v>
      </c>
      <c r="U316" s="147">
        <v>6</v>
      </c>
      <c r="X316" s="146">
        <v>49</v>
      </c>
      <c r="Y316" s="147">
        <v>6</v>
      </c>
      <c r="Z316" s="142"/>
      <c r="AA316" s="142"/>
      <c r="AD316" s="148">
        <v>383</v>
      </c>
      <c r="AE316" s="147">
        <v>5</v>
      </c>
      <c r="AH316" s="146">
        <v>76</v>
      </c>
      <c r="AI316" s="147">
        <v>6</v>
      </c>
      <c r="AL316" s="146">
        <v>7.6</v>
      </c>
      <c r="AM316" s="147">
        <v>5</v>
      </c>
      <c r="AP316" s="146">
        <v>218</v>
      </c>
      <c r="AQ316" s="147">
        <v>6</v>
      </c>
      <c r="AT316" s="154">
        <v>25</v>
      </c>
      <c r="AU316" s="155">
        <v>6</v>
      </c>
      <c r="AV316" s="156"/>
      <c r="AW316" s="156"/>
    </row>
    <row r="317" spans="1:50">
      <c r="L317" s="144">
        <v>43</v>
      </c>
      <c r="M317" s="145">
        <v>7</v>
      </c>
      <c r="P317" s="146">
        <v>27</v>
      </c>
      <c r="Q317" s="147">
        <v>7</v>
      </c>
      <c r="T317" s="146">
        <v>49</v>
      </c>
      <c r="U317" s="147">
        <v>7</v>
      </c>
      <c r="X317" s="146">
        <v>53</v>
      </c>
      <c r="Y317" s="147">
        <v>7</v>
      </c>
      <c r="Z317" s="142"/>
      <c r="AA317" s="142"/>
      <c r="AD317" s="148">
        <v>411</v>
      </c>
      <c r="AE317" s="147">
        <v>4</v>
      </c>
      <c r="AH317" s="146">
        <v>90</v>
      </c>
      <c r="AI317" s="147">
        <v>7</v>
      </c>
      <c r="AL317" s="149">
        <v>8</v>
      </c>
      <c r="AM317" s="147">
        <v>4</v>
      </c>
      <c r="AP317" s="146">
        <v>230</v>
      </c>
      <c r="AQ317" s="147">
        <v>7</v>
      </c>
      <c r="AT317" s="146">
        <v>28</v>
      </c>
      <c r="AU317" s="147">
        <v>7</v>
      </c>
      <c r="AV317" s="156"/>
      <c r="AW317" s="156"/>
    </row>
    <row r="318" spans="1:50">
      <c r="L318" s="144">
        <v>47</v>
      </c>
      <c r="M318" s="145">
        <v>8</v>
      </c>
      <c r="P318" s="146">
        <v>30</v>
      </c>
      <c r="Q318" s="147">
        <v>8</v>
      </c>
      <c r="T318" s="146">
        <v>53</v>
      </c>
      <c r="U318" s="147">
        <v>8</v>
      </c>
      <c r="X318" s="146">
        <v>56</v>
      </c>
      <c r="Y318" s="147">
        <v>8</v>
      </c>
      <c r="Z318" s="142"/>
      <c r="AA318" s="142"/>
      <c r="AD318" s="148">
        <v>451</v>
      </c>
      <c r="AE318" s="147">
        <v>3</v>
      </c>
      <c r="AH318" s="146">
        <v>102</v>
      </c>
      <c r="AI318" s="147">
        <v>8</v>
      </c>
      <c r="AL318" s="146">
        <v>8.5</v>
      </c>
      <c r="AM318" s="147">
        <v>3</v>
      </c>
      <c r="AP318" s="146">
        <v>242</v>
      </c>
      <c r="AQ318" s="147">
        <v>8</v>
      </c>
      <c r="AT318" s="146">
        <v>31</v>
      </c>
      <c r="AU318" s="147">
        <v>8</v>
      </c>
      <c r="AV318" s="156"/>
      <c r="AW318" s="156"/>
    </row>
    <row r="319" spans="1:50">
      <c r="L319" s="144">
        <v>51</v>
      </c>
      <c r="M319" s="145">
        <v>9</v>
      </c>
      <c r="P319" s="146">
        <v>33</v>
      </c>
      <c r="Q319" s="147">
        <v>9</v>
      </c>
      <c r="T319" s="146">
        <v>58</v>
      </c>
      <c r="U319" s="147">
        <v>9</v>
      </c>
      <c r="X319" s="146">
        <v>60</v>
      </c>
      <c r="Y319" s="147">
        <v>9</v>
      </c>
      <c r="Z319" s="142"/>
      <c r="AA319" s="142"/>
      <c r="AD319" s="148">
        <v>500</v>
      </c>
      <c r="AE319" s="147">
        <v>2</v>
      </c>
      <c r="AH319" s="146">
        <v>113</v>
      </c>
      <c r="AI319" s="147">
        <v>9</v>
      </c>
      <c r="AL319" s="146">
        <v>9.1</v>
      </c>
      <c r="AM319" s="147">
        <v>2</v>
      </c>
      <c r="AP319" s="146">
        <v>254</v>
      </c>
      <c r="AQ319" s="147">
        <v>9</v>
      </c>
      <c r="AT319" s="146">
        <v>34</v>
      </c>
      <c r="AU319" s="147">
        <v>9</v>
      </c>
      <c r="AV319" s="156"/>
      <c r="AW319" s="156"/>
    </row>
    <row r="320" spans="1:50" ht="14.25" thickBot="1">
      <c r="L320" s="157">
        <v>56</v>
      </c>
      <c r="M320" s="158">
        <v>10</v>
      </c>
      <c r="P320" s="159">
        <v>35</v>
      </c>
      <c r="Q320" s="160">
        <v>10</v>
      </c>
      <c r="T320" s="159">
        <v>64</v>
      </c>
      <c r="U320" s="160">
        <v>10</v>
      </c>
      <c r="X320" s="159">
        <v>63</v>
      </c>
      <c r="Y320" s="160">
        <v>10</v>
      </c>
      <c r="Z320" s="142"/>
      <c r="AA320" s="142"/>
      <c r="AD320" s="161">
        <v>561</v>
      </c>
      <c r="AE320" s="160">
        <v>1</v>
      </c>
      <c r="AH320" s="159">
        <v>125</v>
      </c>
      <c r="AI320" s="160">
        <v>10</v>
      </c>
      <c r="AL320" s="159">
        <v>9.8000000000000007</v>
      </c>
      <c r="AM320" s="160">
        <v>1</v>
      </c>
      <c r="AP320" s="159">
        <v>265</v>
      </c>
      <c r="AQ320" s="160">
        <v>10</v>
      </c>
      <c r="AT320" s="159">
        <v>37</v>
      </c>
      <c r="AU320" s="160">
        <v>10</v>
      </c>
      <c r="AV320" s="156"/>
      <c r="AW320" s="156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7"/>
      <c r="C1" s="298"/>
    </row>
    <row r="2" spans="1:76" s="6" customFormat="1" ht="20.100000000000001" customHeight="1" thickTop="1" thickBot="1">
      <c r="A2" s="299" t="s">
        <v>86</v>
      </c>
      <c r="B2" s="305"/>
      <c r="C2" s="306"/>
      <c r="D2" s="301" t="s">
        <v>1</v>
      </c>
      <c r="E2" s="302"/>
      <c r="F2" s="301" t="s">
        <v>2</v>
      </c>
      <c r="G2" s="302"/>
      <c r="H2" s="303"/>
      <c r="I2" s="304"/>
      <c r="J2" s="285" t="s">
        <v>3</v>
      </c>
      <c r="K2" s="286"/>
      <c r="L2" s="286"/>
      <c r="M2" s="287"/>
      <c r="N2" s="285" t="s">
        <v>4</v>
      </c>
      <c r="O2" s="286"/>
      <c r="P2" s="286"/>
      <c r="Q2" s="287"/>
      <c r="R2" s="285" t="s">
        <v>5</v>
      </c>
      <c r="S2" s="286"/>
      <c r="T2" s="286"/>
      <c r="U2" s="287"/>
      <c r="V2" s="285" t="s">
        <v>120</v>
      </c>
      <c r="W2" s="286"/>
      <c r="X2" s="286"/>
      <c r="Y2" s="287"/>
      <c r="Z2" s="285" t="s">
        <v>87</v>
      </c>
      <c r="AA2" s="286"/>
      <c r="AB2" s="286"/>
      <c r="AC2" s="286"/>
      <c r="AD2" s="286"/>
      <c r="AE2" s="287"/>
      <c r="AF2" s="285" t="s">
        <v>88</v>
      </c>
      <c r="AG2" s="286"/>
      <c r="AH2" s="286"/>
      <c r="AI2" s="287"/>
      <c r="AJ2" s="285" t="s">
        <v>89</v>
      </c>
      <c r="AK2" s="286"/>
      <c r="AL2" s="286"/>
      <c r="AM2" s="287"/>
      <c r="AN2" s="285" t="s">
        <v>121</v>
      </c>
      <c r="AO2" s="286"/>
      <c r="AP2" s="286"/>
      <c r="AQ2" s="287"/>
      <c r="AR2" s="285" t="s">
        <v>90</v>
      </c>
      <c r="AS2" s="286"/>
      <c r="AT2" s="286"/>
      <c r="AU2" s="286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9"/>
      <c r="B3" s="110"/>
      <c r="C3" s="116" t="s">
        <v>8</v>
      </c>
      <c r="D3" s="7">
        <f>COUNT(D10:D309)</f>
        <v>0</v>
      </c>
      <c r="E3" s="162" t="s">
        <v>137</v>
      </c>
      <c r="F3" s="7">
        <f>COUNT(F10:F309)</f>
        <v>0</v>
      </c>
      <c r="G3" s="162" t="s">
        <v>137</v>
      </c>
      <c r="H3" s="7">
        <f>COUNT(H10:H309)</f>
        <v>0</v>
      </c>
      <c r="I3" s="162"/>
      <c r="J3" s="7">
        <f>COUNT(J10:J309)</f>
        <v>0</v>
      </c>
      <c r="K3" s="163" t="s">
        <v>133</v>
      </c>
      <c r="L3" s="164" t="s">
        <v>132</v>
      </c>
      <c r="M3" s="30" t="s">
        <v>9</v>
      </c>
      <c r="N3" s="7">
        <f>COUNT(N10:N309)</f>
        <v>0</v>
      </c>
      <c r="O3" s="163" t="s">
        <v>133</v>
      </c>
      <c r="P3" s="164" t="s">
        <v>132</v>
      </c>
      <c r="Q3" s="30" t="s">
        <v>9</v>
      </c>
      <c r="R3" s="7">
        <f>COUNT(R10:R309)</f>
        <v>0</v>
      </c>
      <c r="S3" s="163" t="s">
        <v>133</v>
      </c>
      <c r="T3" s="164" t="s">
        <v>132</v>
      </c>
      <c r="U3" s="30" t="s">
        <v>9</v>
      </c>
      <c r="V3" s="7">
        <f>COUNT(V10:V309)</f>
        <v>0</v>
      </c>
      <c r="W3" s="163" t="s">
        <v>133</v>
      </c>
      <c r="X3" s="164" t="s">
        <v>132</v>
      </c>
      <c r="Y3" s="30" t="s">
        <v>9</v>
      </c>
      <c r="Z3" s="279" t="s">
        <v>91</v>
      </c>
      <c r="AA3" s="280"/>
      <c r="AB3" s="7">
        <f>COUNT(AB10:AB309)</f>
        <v>0</v>
      </c>
      <c r="AC3" s="163" t="s">
        <v>133</v>
      </c>
      <c r="AD3" s="164" t="s">
        <v>132</v>
      </c>
      <c r="AE3" s="30" t="s">
        <v>9</v>
      </c>
      <c r="AF3" s="7">
        <f>COUNT(AF10:AF309)</f>
        <v>0</v>
      </c>
      <c r="AG3" s="163" t="s">
        <v>133</v>
      </c>
      <c r="AH3" s="164" t="s">
        <v>132</v>
      </c>
      <c r="AI3" s="30" t="s">
        <v>9</v>
      </c>
      <c r="AJ3" s="7">
        <f>COUNT(AJ10:AJ309)</f>
        <v>0</v>
      </c>
      <c r="AK3" s="163" t="s">
        <v>133</v>
      </c>
      <c r="AL3" s="164" t="s">
        <v>132</v>
      </c>
      <c r="AM3" s="30" t="s">
        <v>9</v>
      </c>
      <c r="AN3" s="7">
        <f>COUNT(AN10:AN309)</f>
        <v>0</v>
      </c>
      <c r="AO3" s="163" t="s">
        <v>132</v>
      </c>
      <c r="AP3" s="164" t="s">
        <v>132</v>
      </c>
      <c r="AQ3" s="30" t="s">
        <v>9</v>
      </c>
      <c r="AR3" s="7">
        <f>COUNT(AR10:AR309)</f>
        <v>0</v>
      </c>
      <c r="AS3" s="163" t="s">
        <v>133</v>
      </c>
      <c r="AT3" s="164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9"/>
      <c r="B4" s="110"/>
      <c r="C4" s="116" t="s">
        <v>11</v>
      </c>
      <c r="D4" s="11">
        <f>SUM(D10:D309)</f>
        <v>0</v>
      </c>
      <c r="E4" s="165">
        <v>166.2</v>
      </c>
      <c r="F4" s="11">
        <f>SUM(F10:F309)</f>
        <v>0</v>
      </c>
      <c r="G4" s="165">
        <v>56.6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281"/>
      <c r="AA4" s="282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9"/>
      <c r="B5" s="110"/>
      <c r="C5" s="116" t="s">
        <v>15</v>
      </c>
      <c r="D5" s="12" t="str">
        <f>IF((D3&gt;0),D4/D3,"")</f>
        <v/>
      </c>
      <c r="E5" s="170" t="s">
        <v>138</v>
      </c>
      <c r="F5" s="12" t="str">
        <f>IF((F3&gt;0),F4/F3,"")</f>
        <v/>
      </c>
      <c r="G5" s="170" t="s">
        <v>138</v>
      </c>
      <c r="H5" s="12" t="str">
        <f>IF((H3&gt;0),H4/H3,"")</f>
        <v/>
      </c>
      <c r="I5" s="170"/>
      <c r="J5" s="12" t="str">
        <f>IF((J3&gt;0),J4/J3,"")</f>
        <v/>
      </c>
      <c r="K5" s="171">
        <f>BB37</f>
        <v>34.025162689805001</v>
      </c>
      <c r="L5" s="172">
        <f>BB17</f>
        <v>34.525862068965516</v>
      </c>
      <c r="M5" s="13" t="s">
        <v>16</v>
      </c>
      <c r="N5" s="12" t="str">
        <f>IF((N3&gt;0),N4/N3,"")</f>
        <v/>
      </c>
      <c r="O5" s="171">
        <f>BE37</f>
        <v>28.457007596608999</v>
      </c>
      <c r="P5" s="172">
        <f>BE17</f>
        <v>28.632784538296349</v>
      </c>
      <c r="Q5" s="13" t="s">
        <v>16</v>
      </c>
      <c r="R5" s="12" t="str">
        <f>IF((R3&gt;0),R4/R3,"")</f>
        <v/>
      </c>
      <c r="S5" s="171">
        <f>BH37</f>
        <v>48.461572100142</v>
      </c>
      <c r="T5" s="172">
        <f>BH17</f>
        <v>49.233023588277341</v>
      </c>
      <c r="U5" s="13" t="s">
        <v>16</v>
      </c>
      <c r="V5" s="12" t="str">
        <f>IF((V3&gt;0),V4/V3,"")</f>
        <v/>
      </c>
      <c r="W5" s="171">
        <f>BK37</f>
        <v>54.499113475176998</v>
      </c>
      <c r="X5" s="172">
        <f>BK17</f>
        <v>56.005751258087706</v>
      </c>
      <c r="Y5" s="13" t="s">
        <v>16</v>
      </c>
      <c r="Z5" s="281"/>
      <c r="AA5" s="282"/>
      <c r="AB5" s="12" t="str">
        <f>IF((AB3&gt;0),AB4/AB3,"")</f>
        <v/>
      </c>
      <c r="AC5" s="171">
        <f>BN37</f>
        <v>408.54054054054001</v>
      </c>
      <c r="AD5" s="172">
        <f>BN17</f>
        <v>378.05222437137331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BQ37</f>
        <v>7.6564629504999999</v>
      </c>
      <c r="AL5" s="172">
        <f>BQ17</f>
        <v>7.4906748025843495</v>
      </c>
      <c r="AM5" s="13" t="s">
        <v>16</v>
      </c>
      <c r="AN5" s="12" t="str">
        <f>IF((AN3&gt;0),AN4/AN3,"")</f>
        <v/>
      </c>
      <c r="AO5" s="171">
        <f>BT37</f>
        <v>209.90818584070999</v>
      </c>
      <c r="AP5" s="172">
        <f>BT17</f>
        <v>217.29727793696276</v>
      </c>
      <c r="AQ5" s="13" t="s">
        <v>16</v>
      </c>
      <c r="AR5" s="12" t="str">
        <f>IF((AR3&gt;0),AR4/AR3,"")</f>
        <v/>
      </c>
      <c r="AS5" s="171">
        <f>BW37</f>
        <v>22.227111897391001</v>
      </c>
      <c r="AT5" s="172">
        <f>BW17</f>
        <v>23.801310043668121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0"/>
      <c r="B6" s="111"/>
      <c r="C6" s="117" t="s">
        <v>18</v>
      </c>
      <c r="D6" s="15" t="str">
        <f>IF((D3&gt;0),STDEV(D10:D309),"")</f>
        <v/>
      </c>
      <c r="E6" s="173">
        <v>165.8</v>
      </c>
      <c r="F6" s="15" t="str">
        <f>IF((F3&gt;0),STDEV(F10:F309),"")</f>
        <v/>
      </c>
      <c r="G6" s="173">
        <v>55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BC37</f>
        <v>7.4108957397223998</v>
      </c>
      <c r="L6" s="175">
        <f>BC17</f>
        <v>7.3179122016036384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BF37</f>
        <v>6.1510026742420996</v>
      </c>
      <c r="P6" s="175">
        <f>BF17</f>
        <v>5.7293164432008954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BI37</f>
        <v>11.319917186231001</v>
      </c>
      <c r="T6" s="175">
        <f>BI17</f>
        <v>11.206491095817837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BL37</f>
        <v>8.0987887584273999</v>
      </c>
      <c r="X6" s="175">
        <f>BL17</f>
        <v>7.0868066273836652</v>
      </c>
      <c r="Y6" s="16" t="e">
        <f>IF(V5-X5&gt;0,"↑",IF(V5-X5&lt;0,"↓","±"))</f>
        <v>#VALUE!</v>
      </c>
      <c r="Z6" s="283"/>
      <c r="AA6" s="284"/>
      <c r="AB6" s="15" t="str">
        <f>IF((AB3&gt;0),STDEV(AB10:AB309),"")</f>
        <v/>
      </c>
      <c r="AC6" s="174">
        <f>BO37</f>
        <v>71.952110880128004</v>
      </c>
      <c r="AD6" s="175">
        <f>BO17</f>
        <v>51.104126076232056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BR37</f>
        <v>0.83671751999999999</v>
      </c>
      <c r="AL6" s="175">
        <f>BR17</f>
        <v>0.64686164095985355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BU37</f>
        <v>28.433197288915</v>
      </c>
      <c r="AP6" s="175">
        <f>BU17</f>
        <v>24.534515037401061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BX37</f>
        <v>6.2983923265219</v>
      </c>
      <c r="AT6" s="175">
        <f>BX17</f>
        <v>6.0136161392137248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3" t="s">
        <v>20</v>
      </c>
      <c r="B7" s="289" t="s">
        <v>21</v>
      </c>
      <c r="C7" s="295" t="s">
        <v>92</v>
      </c>
      <c r="D7" s="289" t="s">
        <v>22</v>
      </c>
      <c r="E7" s="289">
        <v>0</v>
      </c>
      <c r="F7" s="289" t="s">
        <v>22</v>
      </c>
      <c r="G7" s="289" t="s">
        <v>23</v>
      </c>
      <c r="H7" s="289" t="s">
        <v>22</v>
      </c>
      <c r="I7" s="289" t="s">
        <v>23</v>
      </c>
      <c r="J7" s="291" t="s">
        <v>22</v>
      </c>
      <c r="K7" s="289" t="s">
        <v>23</v>
      </c>
      <c r="L7" s="289" t="s">
        <v>24</v>
      </c>
      <c r="M7" s="289" t="s">
        <v>25</v>
      </c>
      <c r="N7" s="291" t="s">
        <v>22</v>
      </c>
      <c r="O7" s="289" t="s">
        <v>23</v>
      </c>
      <c r="P7" s="289" t="s">
        <v>24</v>
      </c>
      <c r="Q7" s="289" t="s">
        <v>25</v>
      </c>
      <c r="R7" s="291" t="s">
        <v>22</v>
      </c>
      <c r="S7" s="289" t="s">
        <v>23</v>
      </c>
      <c r="T7" s="289" t="s">
        <v>24</v>
      </c>
      <c r="U7" s="289" t="s">
        <v>25</v>
      </c>
      <c r="V7" s="291" t="s">
        <v>22</v>
      </c>
      <c r="W7" s="289" t="s">
        <v>23</v>
      </c>
      <c r="X7" s="289" t="s">
        <v>24</v>
      </c>
      <c r="Y7" s="289" t="s">
        <v>25</v>
      </c>
      <c r="Z7" s="288" t="s">
        <v>22</v>
      </c>
      <c r="AA7" s="288"/>
      <c r="AB7" s="118" t="s">
        <v>22</v>
      </c>
      <c r="AC7" s="289" t="s">
        <v>23</v>
      </c>
      <c r="AD7" s="289" t="s">
        <v>24</v>
      </c>
      <c r="AE7" s="289" t="s">
        <v>25</v>
      </c>
      <c r="AF7" s="291" t="s">
        <v>22</v>
      </c>
      <c r="AG7" s="289" t="s">
        <v>23</v>
      </c>
      <c r="AH7" s="289" t="s">
        <v>24</v>
      </c>
      <c r="AI7" s="289" t="s">
        <v>25</v>
      </c>
      <c r="AJ7" s="291" t="s">
        <v>22</v>
      </c>
      <c r="AK7" s="289" t="s">
        <v>23</v>
      </c>
      <c r="AL7" s="289" t="s">
        <v>24</v>
      </c>
      <c r="AM7" s="289" t="s">
        <v>25</v>
      </c>
      <c r="AN7" s="291" t="s">
        <v>22</v>
      </c>
      <c r="AO7" s="289" t="s">
        <v>23</v>
      </c>
      <c r="AP7" s="289" t="s">
        <v>24</v>
      </c>
      <c r="AQ7" s="289" t="s">
        <v>25</v>
      </c>
      <c r="AR7" s="291" t="s">
        <v>22</v>
      </c>
      <c r="AS7" s="289" t="s">
        <v>23</v>
      </c>
      <c r="AT7" s="289" t="s">
        <v>24</v>
      </c>
      <c r="AU7" s="307" t="s">
        <v>25</v>
      </c>
      <c r="AV7" s="309" t="s">
        <v>26</v>
      </c>
      <c r="AW7" s="309" t="s">
        <v>27</v>
      </c>
      <c r="AX7" s="311"/>
    </row>
    <row r="8" spans="1:76" s="6" customFormat="1" ht="12" customHeight="1" thickBot="1">
      <c r="A8" s="294"/>
      <c r="B8" s="290"/>
      <c r="C8" s="296"/>
      <c r="D8" s="290"/>
      <c r="E8" s="290"/>
      <c r="F8" s="290"/>
      <c r="G8" s="290"/>
      <c r="H8" s="290"/>
      <c r="I8" s="290"/>
      <c r="J8" s="292"/>
      <c r="K8" s="290"/>
      <c r="L8" s="290"/>
      <c r="M8" s="290"/>
      <c r="N8" s="292"/>
      <c r="O8" s="290"/>
      <c r="P8" s="290"/>
      <c r="Q8" s="290"/>
      <c r="R8" s="292"/>
      <c r="S8" s="290"/>
      <c r="T8" s="290"/>
      <c r="U8" s="290"/>
      <c r="V8" s="292"/>
      <c r="W8" s="290"/>
      <c r="X8" s="290"/>
      <c r="Y8" s="290"/>
      <c r="Z8" s="87" t="s">
        <v>93</v>
      </c>
      <c r="AA8" s="87" t="s">
        <v>94</v>
      </c>
      <c r="AB8" s="88" t="s">
        <v>94</v>
      </c>
      <c r="AC8" s="290"/>
      <c r="AD8" s="290"/>
      <c r="AE8" s="290"/>
      <c r="AF8" s="292"/>
      <c r="AG8" s="290"/>
      <c r="AH8" s="290"/>
      <c r="AI8" s="290"/>
      <c r="AJ8" s="292"/>
      <c r="AK8" s="290"/>
      <c r="AL8" s="290"/>
      <c r="AM8" s="290"/>
      <c r="AN8" s="292"/>
      <c r="AO8" s="290"/>
      <c r="AP8" s="290"/>
      <c r="AQ8" s="290"/>
      <c r="AR8" s="292"/>
      <c r="AS8" s="290"/>
      <c r="AT8" s="290"/>
      <c r="AU8" s="308"/>
      <c r="AV8" s="310"/>
      <c r="AW8" s="310"/>
      <c r="AX8" s="312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13" t="s">
        <v>104</v>
      </c>
      <c r="AX9" s="314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7" t="s">
        <v>29</v>
      </c>
      <c r="BA11" s="323" t="s">
        <v>42</v>
      </c>
      <c r="BB11" s="319"/>
      <c r="BC11" s="315"/>
      <c r="BD11" s="318" t="s">
        <v>43</v>
      </c>
      <c r="BE11" s="319"/>
      <c r="BF11" s="320"/>
      <c r="BG11" s="318" t="s">
        <v>44</v>
      </c>
      <c r="BH11" s="319"/>
      <c r="BI11" s="315"/>
      <c r="BJ11" s="318" t="s">
        <v>45</v>
      </c>
      <c r="BK11" s="319"/>
      <c r="BL11" s="320"/>
      <c r="BM11" s="324" t="s">
        <v>130</v>
      </c>
      <c r="BN11" s="325"/>
      <c r="BO11" s="326"/>
      <c r="BP11" s="318" t="s">
        <v>46</v>
      </c>
      <c r="BQ11" s="319"/>
      <c r="BR11" s="320"/>
      <c r="BS11" s="318" t="s">
        <v>47</v>
      </c>
      <c r="BT11" s="319"/>
      <c r="BU11" s="315"/>
      <c r="BV11" s="318" t="s">
        <v>101</v>
      </c>
      <c r="BW11" s="319"/>
      <c r="BX11" s="32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8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1" t="s">
        <v>29</v>
      </c>
      <c r="BA31" s="323" t="s">
        <v>42</v>
      </c>
      <c r="BB31" s="319"/>
      <c r="BC31" s="319"/>
      <c r="BD31" s="318" t="s">
        <v>43</v>
      </c>
      <c r="BE31" s="319"/>
      <c r="BF31" s="315"/>
      <c r="BG31" s="318" t="s">
        <v>44</v>
      </c>
      <c r="BH31" s="319"/>
      <c r="BI31" s="319"/>
      <c r="BJ31" s="318" t="s">
        <v>45</v>
      </c>
      <c r="BK31" s="319"/>
      <c r="BL31" s="320"/>
      <c r="BM31" s="324" t="s">
        <v>130</v>
      </c>
      <c r="BN31" s="325"/>
      <c r="BO31" s="326"/>
      <c r="BP31" s="318" t="s">
        <v>46</v>
      </c>
      <c r="BQ31" s="319"/>
      <c r="BR31" s="319"/>
      <c r="BS31" s="315" t="s">
        <v>47</v>
      </c>
      <c r="BT31" s="316"/>
      <c r="BU31" s="317"/>
      <c r="BV31" s="318" t="s">
        <v>101</v>
      </c>
      <c r="BW31" s="319"/>
      <c r="BX31" s="32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2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3">
        <v>8924</v>
      </c>
      <c r="BB33" s="263">
        <v>23.992940385476999</v>
      </c>
      <c r="BC33" s="264">
        <v>6.4234782709192997</v>
      </c>
      <c r="BD33" s="248">
        <v>8843</v>
      </c>
      <c r="BE33" s="265">
        <v>22.612461834219001</v>
      </c>
      <c r="BF33" s="266">
        <v>5.8980912985904999</v>
      </c>
      <c r="BG33" s="253">
        <v>8899</v>
      </c>
      <c r="BH33" s="263">
        <v>40.538487470501998</v>
      </c>
      <c r="BI33" s="264">
        <v>10.38117952326</v>
      </c>
      <c r="BJ33" s="253">
        <v>8834</v>
      </c>
      <c r="BK33" s="263">
        <v>47.987434910573</v>
      </c>
      <c r="BL33" s="264">
        <v>8.0296180284416998</v>
      </c>
      <c r="BM33" s="253">
        <v>685</v>
      </c>
      <c r="BN33" s="263">
        <v>457.55474452555001</v>
      </c>
      <c r="BO33" s="264">
        <v>95.042658913118004</v>
      </c>
      <c r="BP33" s="253">
        <v>8704</v>
      </c>
      <c r="BQ33" s="263">
        <v>8.6952665441000008</v>
      </c>
      <c r="BR33" s="264">
        <v>1.1092926912000001</v>
      </c>
      <c r="BS33" s="253">
        <v>8817</v>
      </c>
      <c r="BT33" s="265">
        <v>179.56062152659999</v>
      </c>
      <c r="BU33" s="266">
        <v>28.868034447504002</v>
      </c>
      <c r="BV33" s="253">
        <v>8808</v>
      </c>
      <c r="BW33" s="263">
        <v>16.726498637601999</v>
      </c>
      <c r="BX33" s="264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8" t="s">
        <v>123</v>
      </c>
      <c r="BA34" s="260">
        <v>8657</v>
      </c>
      <c r="BB34" s="267">
        <v>21.045627815641001</v>
      </c>
      <c r="BC34" s="268">
        <v>4.5009109908241998</v>
      </c>
      <c r="BD34" s="260">
        <v>8544</v>
      </c>
      <c r="BE34" s="267">
        <v>19.166198501873001</v>
      </c>
      <c r="BF34" s="268">
        <v>5.3578705900230004</v>
      </c>
      <c r="BG34" s="260">
        <v>8612</v>
      </c>
      <c r="BH34" s="267">
        <v>43.316302833256003</v>
      </c>
      <c r="BI34" s="268">
        <v>10.364814517812</v>
      </c>
      <c r="BJ34" s="255">
        <v>8554</v>
      </c>
      <c r="BK34" s="269">
        <v>43.973579611877</v>
      </c>
      <c r="BL34" s="270">
        <v>6.6877897763835001</v>
      </c>
      <c r="BM34" s="255">
        <v>627</v>
      </c>
      <c r="BN34" s="269">
        <v>324.7033492823</v>
      </c>
      <c r="BO34" s="270">
        <v>53.553007733709002</v>
      </c>
      <c r="BP34" s="255">
        <v>8394</v>
      </c>
      <c r="BQ34" s="269">
        <v>9.2912318322999994</v>
      </c>
      <c r="BR34" s="270">
        <v>0.94039537449999999</v>
      </c>
      <c r="BS34" s="255">
        <v>8541</v>
      </c>
      <c r="BT34" s="269">
        <v>160.18897084650999</v>
      </c>
      <c r="BU34" s="270">
        <v>24.177376831962</v>
      </c>
      <c r="BV34" s="260">
        <v>8510</v>
      </c>
      <c r="BW34" s="267">
        <v>10.268860164512001</v>
      </c>
      <c r="BX34" s="268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48">
        <v>8988</v>
      </c>
      <c r="BB35" s="265">
        <v>29.500111259457</v>
      </c>
      <c r="BC35" s="266">
        <v>7.2376944976365998</v>
      </c>
      <c r="BD35" s="253">
        <v>8893</v>
      </c>
      <c r="BE35" s="263">
        <v>26.169908917126001</v>
      </c>
      <c r="BF35" s="264">
        <v>6.2758799999306003</v>
      </c>
      <c r="BG35" s="253">
        <v>8954</v>
      </c>
      <c r="BH35" s="263">
        <v>45.022671431761999</v>
      </c>
      <c r="BI35" s="264">
        <v>11.118938021268001</v>
      </c>
      <c r="BJ35" s="253">
        <v>8842</v>
      </c>
      <c r="BK35" s="263">
        <v>51.256276860439002</v>
      </c>
      <c r="BL35" s="264">
        <v>8.4125963036157998</v>
      </c>
      <c r="BM35" s="253">
        <v>714</v>
      </c>
      <c r="BN35" s="263">
        <v>422.02661064426002</v>
      </c>
      <c r="BO35" s="264">
        <v>81.690557085671998</v>
      </c>
      <c r="BP35" s="253">
        <v>8719</v>
      </c>
      <c r="BQ35" s="263">
        <v>8.0769468975999992</v>
      </c>
      <c r="BR35" s="264">
        <v>0.93008930089999997</v>
      </c>
      <c r="BS35" s="253">
        <v>8857</v>
      </c>
      <c r="BT35" s="263">
        <v>196.08004967822001</v>
      </c>
      <c r="BU35" s="264">
        <v>29.507922788881999</v>
      </c>
      <c r="BV35" s="253">
        <v>8839</v>
      </c>
      <c r="BW35" s="263">
        <v>19.702115623939001</v>
      </c>
      <c r="BX35" s="264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5">
        <v>8596</v>
      </c>
      <c r="BB36" s="269">
        <v>23.014076314564999</v>
      </c>
      <c r="BC36" s="270">
        <v>4.6815431887146</v>
      </c>
      <c r="BD36" s="260">
        <v>8481</v>
      </c>
      <c r="BE36" s="267">
        <v>21.41598868058</v>
      </c>
      <c r="BF36" s="268">
        <v>5.7083643521792</v>
      </c>
      <c r="BG36" s="260">
        <v>8566</v>
      </c>
      <c r="BH36" s="267">
        <v>46.148727527433998</v>
      </c>
      <c r="BI36" s="268">
        <v>10.744457951164</v>
      </c>
      <c r="BJ36" s="260">
        <v>8468</v>
      </c>
      <c r="BK36" s="267">
        <v>45.504251299007997</v>
      </c>
      <c r="BL36" s="268">
        <v>6.8463268750362003</v>
      </c>
      <c r="BM36" s="260">
        <v>626</v>
      </c>
      <c r="BN36" s="267">
        <v>314.04952076677</v>
      </c>
      <c r="BO36" s="268">
        <v>53.635383318942999</v>
      </c>
      <c r="BP36" s="260">
        <v>8249</v>
      </c>
      <c r="BQ36" s="267">
        <v>9.0659110194999997</v>
      </c>
      <c r="BR36" s="268">
        <v>0.9211383715</v>
      </c>
      <c r="BS36" s="260">
        <v>8466</v>
      </c>
      <c r="BT36" s="267">
        <v>164.14564138909</v>
      </c>
      <c r="BU36" s="268">
        <v>24.862255910327999</v>
      </c>
      <c r="BV36" s="260">
        <v>8444</v>
      </c>
      <c r="BW36" s="267">
        <v>11.744433917575</v>
      </c>
      <c r="BX36" s="268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3">
        <v>9220</v>
      </c>
      <c r="BB37" s="263">
        <v>34.025162689805001</v>
      </c>
      <c r="BC37" s="264">
        <v>7.4108957397223998</v>
      </c>
      <c r="BD37" s="253">
        <v>9083</v>
      </c>
      <c r="BE37" s="263">
        <v>28.457007596608999</v>
      </c>
      <c r="BF37" s="264">
        <v>6.1510026742420996</v>
      </c>
      <c r="BG37" s="253">
        <v>9147</v>
      </c>
      <c r="BH37" s="263">
        <v>48.461572100142</v>
      </c>
      <c r="BI37" s="264">
        <v>11.319917186231001</v>
      </c>
      <c r="BJ37" s="253">
        <v>9024</v>
      </c>
      <c r="BK37" s="263">
        <v>54.499113475176998</v>
      </c>
      <c r="BL37" s="264">
        <v>8.0987887584273999</v>
      </c>
      <c r="BM37" s="253">
        <v>703</v>
      </c>
      <c r="BN37" s="263">
        <v>408.54054054054001</v>
      </c>
      <c r="BO37" s="264">
        <v>71.952110880128004</v>
      </c>
      <c r="BP37" s="253">
        <v>8934</v>
      </c>
      <c r="BQ37" s="263">
        <v>7.6564629504999999</v>
      </c>
      <c r="BR37" s="264">
        <v>0.83671751999999999</v>
      </c>
      <c r="BS37" s="248">
        <v>9040</v>
      </c>
      <c r="BT37" s="265">
        <v>209.90818584070999</v>
      </c>
      <c r="BU37" s="266">
        <v>28.433197288915</v>
      </c>
      <c r="BV37" s="253">
        <v>9044</v>
      </c>
      <c r="BW37" s="263">
        <v>22.227111897391001</v>
      </c>
      <c r="BX37" s="264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0">
        <v>8477</v>
      </c>
      <c r="BB38" s="267">
        <v>24.612008965436001</v>
      </c>
      <c r="BC38" s="268">
        <v>4.8206984690018997</v>
      </c>
      <c r="BD38" s="260">
        <v>8349</v>
      </c>
      <c r="BE38" s="267">
        <v>23.326146843933</v>
      </c>
      <c r="BF38" s="268">
        <v>5.8962530855184996</v>
      </c>
      <c r="BG38" s="260">
        <v>8432</v>
      </c>
      <c r="BH38" s="267">
        <v>48.870730550285003</v>
      </c>
      <c r="BI38" s="268">
        <v>10.304399753878</v>
      </c>
      <c r="BJ38" s="260">
        <v>8306</v>
      </c>
      <c r="BK38" s="267">
        <v>46.741873344570003</v>
      </c>
      <c r="BL38" s="268">
        <v>6.7789255936012998</v>
      </c>
      <c r="BM38" s="260">
        <v>672</v>
      </c>
      <c r="BN38" s="267">
        <v>316.33779761904998</v>
      </c>
      <c r="BO38" s="268">
        <v>52.954586734720998</v>
      </c>
      <c r="BP38" s="260">
        <v>8147</v>
      </c>
      <c r="BQ38" s="267">
        <v>8.9146066036999994</v>
      </c>
      <c r="BR38" s="268">
        <v>0.92411973059999997</v>
      </c>
      <c r="BS38" s="255">
        <v>8313</v>
      </c>
      <c r="BT38" s="269">
        <v>167.78226873572001</v>
      </c>
      <c r="BU38" s="270">
        <v>24.695118584591999</v>
      </c>
      <c r="BV38" s="260">
        <v>8283</v>
      </c>
      <c r="BW38" s="267">
        <v>12.7857056622</v>
      </c>
      <c r="BX38" s="268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4">
        <v>6116</v>
      </c>
      <c r="BB39" s="235">
        <v>36.600882930019999</v>
      </c>
      <c r="BC39" s="236">
        <v>7.1438525194500997</v>
      </c>
      <c r="BD39" s="234">
        <v>6099</v>
      </c>
      <c r="BE39" s="235">
        <v>28.202000327922999</v>
      </c>
      <c r="BF39" s="236">
        <v>5.8116994396232</v>
      </c>
      <c r="BG39" s="237">
        <v>6115</v>
      </c>
      <c r="BH39" s="235">
        <v>48.892886345053</v>
      </c>
      <c r="BI39" s="238">
        <v>11.233135074890001</v>
      </c>
      <c r="BJ39" s="234">
        <v>6095</v>
      </c>
      <c r="BK39" s="235">
        <v>56.815750615257997</v>
      </c>
      <c r="BL39" s="236">
        <v>6.5612172172543</v>
      </c>
      <c r="BM39" s="253">
        <v>1123</v>
      </c>
      <c r="BN39" s="263">
        <v>402.17453250223002</v>
      </c>
      <c r="BO39" s="264">
        <v>69.237982423006002</v>
      </c>
      <c r="BP39" s="234">
        <v>5956</v>
      </c>
      <c r="BQ39" s="235">
        <v>7.5438213566151999</v>
      </c>
      <c r="BR39" s="236">
        <v>0.70692183176470003</v>
      </c>
      <c r="BS39" s="237">
        <v>6097</v>
      </c>
      <c r="BT39" s="235">
        <v>218.25848778087999</v>
      </c>
      <c r="BU39" s="238">
        <v>25.295402461809999</v>
      </c>
      <c r="BV39" s="239">
        <v>6052</v>
      </c>
      <c r="BW39" s="271">
        <v>22.889127561136998</v>
      </c>
      <c r="BX39" s="240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1">
        <v>5997</v>
      </c>
      <c r="BB40" s="242">
        <v>24.926963481741002</v>
      </c>
      <c r="BC40" s="243">
        <v>4.6373129556313</v>
      </c>
      <c r="BD40" s="241">
        <v>5974</v>
      </c>
      <c r="BE40" s="242">
        <v>22.092233009708998</v>
      </c>
      <c r="BF40" s="243">
        <v>5.6853158171151996</v>
      </c>
      <c r="BG40" s="244">
        <v>6005</v>
      </c>
      <c r="BH40" s="242">
        <v>48.424979184012997</v>
      </c>
      <c r="BI40" s="245">
        <v>10.325123247384999</v>
      </c>
      <c r="BJ40" s="241">
        <v>5970</v>
      </c>
      <c r="BK40" s="242">
        <v>47.898157453936001</v>
      </c>
      <c r="BL40" s="243">
        <v>5.6463913776153998</v>
      </c>
      <c r="BM40" s="255">
        <v>776</v>
      </c>
      <c r="BN40" s="269">
        <v>309.38144329897</v>
      </c>
      <c r="BO40" s="270">
        <v>45.606183689148999</v>
      </c>
      <c r="BP40" s="241">
        <v>5857</v>
      </c>
      <c r="BQ40" s="242">
        <v>9.0259518524841997</v>
      </c>
      <c r="BR40" s="243">
        <v>0.82990915198610005</v>
      </c>
      <c r="BS40" s="244">
        <v>5977</v>
      </c>
      <c r="BT40" s="242">
        <v>169.38949305672</v>
      </c>
      <c r="BU40" s="245">
        <v>22.984422509015999</v>
      </c>
      <c r="BV40" s="246">
        <v>5954</v>
      </c>
      <c r="BW40" s="272">
        <v>12.691971783674999</v>
      </c>
      <c r="BX40" s="24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48">
        <v>5950</v>
      </c>
      <c r="BB41" s="249">
        <v>38.587394957983001</v>
      </c>
      <c r="BC41" s="250">
        <v>7.4539213701611002</v>
      </c>
      <c r="BD41" s="248">
        <v>5903</v>
      </c>
      <c r="BE41" s="249">
        <v>29.534304590885998</v>
      </c>
      <c r="BF41" s="250">
        <v>5.9212441583083999</v>
      </c>
      <c r="BG41" s="251">
        <v>5932</v>
      </c>
      <c r="BH41" s="249">
        <v>50.867835468644998</v>
      </c>
      <c r="BI41" s="252">
        <v>11.373047609965001</v>
      </c>
      <c r="BJ41" s="248">
        <v>5904</v>
      </c>
      <c r="BK41" s="249">
        <v>57.561144986450003</v>
      </c>
      <c r="BL41" s="250">
        <v>7.1819829189525999</v>
      </c>
      <c r="BM41" s="253">
        <v>1061</v>
      </c>
      <c r="BN41" s="263">
        <v>394.31856738926001</v>
      </c>
      <c r="BO41" s="264">
        <v>76.530079942849</v>
      </c>
      <c r="BP41" s="248">
        <v>5829</v>
      </c>
      <c r="BQ41" s="249">
        <v>7.3894321495968001</v>
      </c>
      <c r="BR41" s="250">
        <v>0.75604961430369999</v>
      </c>
      <c r="BS41" s="251">
        <v>5911</v>
      </c>
      <c r="BT41" s="249">
        <v>223.37320250381001</v>
      </c>
      <c r="BU41" s="252">
        <v>26.306030252153001</v>
      </c>
      <c r="BV41" s="253">
        <v>5866</v>
      </c>
      <c r="BW41" s="263">
        <v>24.405727923628</v>
      </c>
      <c r="BX41" s="254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5">
        <v>6019</v>
      </c>
      <c r="BB42" s="256">
        <v>25.674862934042</v>
      </c>
      <c r="BC42" s="257">
        <v>4.7844656051578998</v>
      </c>
      <c r="BD42" s="255">
        <v>5955</v>
      </c>
      <c r="BE42" s="256">
        <v>22.974979009236002</v>
      </c>
      <c r="BF42" s="257">
        <v>5.8364691522641001</v>
      </c>
      <c r="BG42" s="258">
        <v>5998</v>
      </c>
      <c r="BH42" s="256">
        <v>49.318272757586001</v>
      </c>
      <c r="BI42" s="259">
        <v>10.510842423668</v>
      </c>
      <c r="BJ42" s="255">
        <v>5970</v>
      </c>
      <c r="BK42" s="256">
        <v>48.139363484086999</v>
      </c>
      <c r="BL42" s="257">
        <v>5.9282871588823998</v>
      </c>
      <c r="BM42" s="260">
        <v>798</v>
      </c>
      <c r="BN42" s="267">
        <v>308.09899749373</v>
      </c>
      <c r="BO42" s="268">
        <v>53.721868179542</v>
      </c>
      <c r="BP42" s="255">
        <v>5829</v>
      </c>
      <c r="BQ42" s="256">
        <v>9.0163835992450991</v>
      </c>
      <c r="BR42" s="257">
        <v>0.90783077738219997</v>
      </c>
      <c r="BS42" s="258">
        <v>5971</v>
      </c>
      <c r="BT42" s="256">
        <v>169.94607268464</v>
      </c>
      <c r="BU42" s="259">
        <v>23.021127269049</v>
      </c>
      <c r="BV42" s="260">
        <v>5933</v>
      </c>
      <c r="BW42" s="267">
        <v>13.195516602055999</v>
      </c>
      <c r="BX42" s="26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4">
        <v>6195</v>
      </c>
      <c r="BB43" s="235">
        <v>40.374495560935998</v>
      </c>
      <c r="BC43" s="236">
        <v>7.4932018517278003</v>
      </c>
      <c r="BD43" s="234">
        <v>6146</v>
      </c>
      <c r="BE43" s="235">
        <v>30.683859420760999</v>
      </c>
      <c r="BF43" s="236">
        <v>6.1034309717118003</v>
      </c>
      <c r="BG43" s="237">
        <v>6158</v>
      </c>
      <c r="BH43" s="235">
        <v>51.825592724910997</v>
      </c>
      <c r="BI43" s="238">
        <v>11.543244679908</v>
      </c>
      <c r="BJ43" s="234">
        <v>6125</v>
      </c>
      <c r="BK43" s="235">
        <v>58.464979591837</v>
      </c>
      <c r="BL43" s="236">
        <v>7.4166799906699996</v>
      </c>
      <c r="BM43" s="253">
        <v>1066</v>
      </c>
      <c r="BN43" s="263">
        <v>403.06285178235999</v>
      </c>
      <c r="BO43" s="264">
        <v>82.935705562875</v>
      </c>
      <c r="BP43" s="234">
        <v>6006</v>
      </c>
      <c r="BQ43" s="235">
        <v>7.3437562437562001</v>
      </c>
      <c r="BR43" s="236">
        <v>0.75879312333479998</v>
      </c>
      <c r="BS43" s="237">
        <v>6138</v>
      </c>
      <c r="BT43" s="235">
        <v>226.87601824698999</v>
      </c>
      <c r="BU43" s="238">
        <v>26.380689784931</v>
      </c>
      <c r="BV43" s="239">
        <v>6092</v>
      </c>
      <c r="BW43" s="271">
        <v>25.226854891660999</v>
      </c>
      <c r="BX43" s="240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5">
        <v>6063</v>
      </c>
      <c r="BB44" s="256">
        <v>26.259112650502999</v>
      </c>
      <c r="BC44" s="257">
        <v>4.8339626249618997</v>
      </c>
      <c r="BD44" s="255">
        <v>5996</v>
      </c>
      <c r="BE44" s="256">
        <v>23.820046697799</v>
      </c>
      <c r="BF44" s="257">
        <v>5.9946992207095997</v>
      </c>
      <c r="BG44" s="258">
        <v>6049</v>
      </c>
      <c r="BH44" s="256">
        <v>50.199206480409998</v>
      </c>
      <c r="BI44" s="259">
        <v>10.376501582156999</v>
      </c>
      <c r="BJ44" s="255">
        <v>5986</v>
      </c>
      <c r="BK44" s="256">
        <v>48.683260942197997</v>
      </c>
      <c r="BL44" s="257">
        <v>6.2071382459292996</v>
      </c>
      <c r="BM44" s="260">
        <v>706</v>
      </c>
      <c r="BN44" s="267">
        <v>312.32577903683</v>
      </c>
      <c r="BO44" s="268">
        <v>53.858694430001997</v>
      </c>
      <c r="BP44" s="255">
        <v>5870</v>
      </c>
      <c r="BQ44" s="256">
        <v>9.0370187393526002</v>
      </c>
      <c r="BR44" s="257">
        <v>0.97872807427289998</v>
      </c>
      <c r="BS44" s="258">
        <v>5996</v>
      </c>
      <c r="BT44" s="256">
        <v>171.53068712474999</v>
      </c>
      <c r="BU44" s="259">
        <v>23.911629610304001</v>
      </c>
      <c r="BV44" s="260">
        <v>5978</v>
      </c>
      <c r="BW44" s="267">
        <v>13.666276346604</v>
      </c>
      <c r="BX44" s="26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18</v>
      </c>
      <c r="M312" s="145">
        <v>2</v>
      </c>
      <c r="P312" s="146">
        <v>13</v>
      </c>
      <c r="Q312" s="147">
        <v>2</v>
      </c>
      <c r="T312" s="146">
        <v>21</v>
      </c>
      <c r="U312" s="147">
        <v>2</v>
      </c>
      <c r="X312" s="146">
        <v>30</v>
      </c>
      <c r="Y312" s="147">
        <v>2</v>
      </c>
      <c r="Z312" s="142"/>
      <c r="AA312" s="142"/>
      <c r="AD312" s="148">
        <v>300</v>
      </c>
      <c r="AE312" s="147">
        <v>9</v>
      </c>
      <c r="AH312" s="146">
        <v>26</v>
      </c>
      <c r="AI312" s="147">
        <v>2</v>
      </c>
      <c r="AL312" s="146">
        <v>6.7</v>
      </c>
      <c r="AM312" s="147">
        <v>9</v>
      </c>
      <c r="AP312" s="146">
        <v>150</v>
      </c>
      <c r="AQ312" s="147">
        <v>2</v>
      </c>
      <c r="AT312" s="146">
        <v>13</v>
      </c>
      <c r="AU312" s="147">
        <v>2</v>
      </c>
      <c r="AV312" s="183">
        <v>31</v>
      </c>
      <c r="AW312" s="147" t="s">
        <v>116</v>
      </c>
    </row>
    <row r="313" spans="1:50">
      <c r="L313" s="144">
        <v>23</v>
      </c>
      <c r="M313" s="145">
        <v>3</v>
      </c>
      <c r="P313" s="146">
        <v>16</v>
      </c>
      <c r="Q313" s="147">
        <v>3</v>
      </c>
      <c r="T313" s="146">
        <v>28</v>
      </c>
      <c r="U313" s="147">
        <v>3</v>
      </c>
      <c r="X313" s="146">
        <v>37</v>
      </c>
      <c r="Y313" s="147">
        <v>3</v>
      </c>
      <c r="Z313" s="142"/>
      <c r="AA313" s="142"/>
      <c r="AD313" s="148">
        <v>317</v>
      </c>
      <c r="AE313" s="147">
        <v>8</v>
      </c>
      <c r="AH313" s="146">
        <v>37</v>
      </c>
      <c r="AI313" s="147">
        <v>3</v>
      </c>
      <c r="AL313" s="149">
        <v>6.9</v>
      </c>
      <c r="AM313" s="147">
        <v>8</v>
      </c>
      <c r="AP313" s="146">
        <v>170</v>
      </c>
      <c r="AQ313" s="147">
        <v>3</v>
      </c>
      <c r="AT313" s="146">
        <v>16</v>
      </c>
      <c r="AU313" s="147">
        <v>3</v>
      </c>
      <c r="AV313" s="183">
        <v>41</v>
      </c>
      <c r="AW313" s="147" t="s">
        <v>117</v>
      </c>
    </row>
    <row r="314" spans="1:50">
      <c r="L314" s="144">
        <v>28</v>
      </c>
      <c r="M314" s="145">
        <v>4</v>
      </c>
      <c r="P314" s="146">
        <v>19</v>
      </c>
      <c r="Q314" s="147">
        <v>4</v>
      </c>
      <c r="T314" s="146">
        <v>33</v>
      </c>
      <c r="U314" s="147">
        <v>4</v>
      </c>
      <c r="X314" s="146">
        <v>41</v>
      </c>
      <c r="Y314" s="147">
        <v>4</v>
      </c>
      <c r="Z314" s="142"/>
      <c r="AA314" s="142"/>
      <c r="AD314" s="148">
        <v>334</v>
      </c>
      <c r="AE314" s="147">
        <v>7</v>
      </c>
      <c r="AH314" s="146">
        <v>51</v>
      </c>
      <c r="AI314" s="147">
        <v>4</v>
      </c>
      <c r="AL314" s="146">
        <v>7.1</v>
      </c>
      <c r="AM314" s="147">
        <v>7</v>
      </c>
      <c r="AP314" s="146">
        <v>188</v>
      </c>
      <c r="AQ314" s="147">
        <v>4</v>
      </c>
      <c r="AT314" s="146">
        <v>19</v>
      </c>
      <c r="AU314" s="147">
        <v>4</v>
      </c>
      <c r="AV314" s="183">
        <v>51</v>
      </c>
      <c r="AW314" s="147" t="s">
        <v>118</v>
      </c>
    </row>
    <row r="315" spans="1:50" ht="14.25" thickBot="1">
      <c r="L315" s="144">
        <v>33</v>
      </c>
      <c r="M315" s="145">
        <v>5</v>
      </c>
      <c r="P315" s="150">
        <v>22</v>
      </c>
      <c r="Q315" s="151">
        <v>5</v>
      </c>
      <c r="T315" s="150">
        <v>39</v>
      </c>
      <c r="U315" s="151">
        <v>5</v>
      </c>
      <c r="X315" s="150">
        <v>45</v>
      </c>
      <c r="Y315" s="151">
        <v>5</v>
      </c>
      <c r="Z315" s="142"/>
      <c r="AA315" s="142"/>
      <c r="AD315" s="152">
        <v>356</v>
      </c>
      <c r="AE315" s="151">
        <v>6</v>
      </c>
      <c r="AH315" s="150">
        <v>63</v>
      </c>
      <c r="AI315" s="151">
        <v>5</v>
      </c>
      <c r="AL315" s="150">
        <v>7.3</v>
      </c>
      <c r="AM315" s="151">
        <v>6</v>
      </c>
      <c r="AP315" s="150">
        <v>203</v>
      </c>
      <c r="AQ315" s="151">
        <v>5</v>
      </c>
      <c r="AT315" s="150">
        <v>22</v>
      </c>
      <c r="AU315" s="151">
        <v>5</v>
      </c>
      <c r="AV315" s="184">
        <v>60</v>
      </c>
      <c r="AW315" s="153" t="s">
        <v>119</v>
      </c>
    </row>
    <row r="316" spans="1:50">
      <c r="L316" s="144">
        <v>38</v>
      </c>
      <c r="M316" s="145">
        <v>6</v>
      </c>
      <c r="P316" s="146">
        <v>25</v>
      </c>
      <c r="Q316" s="147">
        <v>6</v>
      </c>
      <c r="T316" s="146">
        <v>44</v>
      </c>
      <c r="U316" s="147">
        <v>6</v>
      </c>
      <c r="X316" s="146">
        <v>49</v>
      </c>
      <c r="Y316" s="147">
        <v>6</v>
      </c>
      <c r="Z316" s="142"/>
      <c r="AA316" s="142"/>
      <c r="AD316" s="148">
        <v>383</v>
      </c>
      <c r="AE316" s="147">
        <v>5</v>
      </c>
      <c r="AH316" s="146">
        <v>76</v>
      </c>
      <c r="AI316" s="147">
        <v>6</v>
      </c>
      <c r="AL316" s="146">
        <v>7.6</v>
      </c>
      <c r="AM316" s="147">
        <v>5</v>
      </c>
      <c r="AP316" s="146">
        <v>218</v>
      </c>
      <c r="AQ316" s="147">
        <v>6</v>
      </c>
      <c r="AT316" s="154">
        <v>25</v>
      </c>
      <c r="AU316" s="155">
        <v>6</v>
      </c>
      <c r="AV316" s="156"/>
      <c r="AW316" s="156"/>
    </row>
    <row r="317" spans="1:50">
      <c r="L317" s="144">
        <v>43</v>
      </c>
      <c r="M317" s="145">
        <v>7</v>
      </c>
      <c r="P317" s="146">
        <v>27</v>
      </c>
      <c r="Q317" s="147">
        <v>7</v>
      </c>
      <c r="T317" s="146">
        <v>49</v>
      </c>
      <c r="U317" s="147">
        <v>7</v>
      </c>
      <c r="X317" s="146">
        <v>53</v>
      </c>
      <c r="Y317" s="147">
        <v>7</v>
      </c>
      <c r="Z317" s="142"/>
      <c r="AA317" s="142"/>
      <c r="AD317" s="148">
        <v>411</v>
      </c>
      <c r="AE317" s="147">
        <v>4</v>
      </c>
      <c r="AH317" s="146">
        <v>90</v>
      </c>
      <c r="AI317" s="147">
        <v>7</v>
      </c>
      <c r="AL317" s="149">
        <v>8</v>
      </c>
      <c r="AM317" s="147">
        <v>4</v>
      </c>
      <c r="AP317" s="146">
        <v>230</v>
      </c>
      <c r="AQ317" s="147">
        <v>7</v>
      </c>
      <c r="AT317" s="146">
        <v>28</v>
      </c>
      <c r="AU317" s="147">
        <v>7</v>
      </c>
      <c r="AV317" s="156"/>
      <c r="AW317" s="156"/>
    </row>
    <row r="318" spans="1:50">
      <c r="L318" s="144">
        <v>47</v>
      </c>
      <c r="M318" s="145">
        <v>8</v>
      </c>
      <c r="P318" s="146">
        <v>30</v>
      </c>
      <c r="Q318" s="147">
        <v>8</v>
      </c>
      <c r="T318" s="146">
        <v>53</v>
      </c>
      <c r="U318" s="147">
        <v>8</v>
      </c>
      <c r="X318" s="146">
        <v>56</v>
      </c>
      <c r="Y318" s="147">
        <v>8</v>
      </c>
      <c r="Z318" s="142"/>
      <c r="AA318" s="142"/>
      <c r="AD318" s="148">
        <v>451</v>
      </c>
      <c r="AE318" s="147">
        <v>3</v>
      </c>
      <c r="AH318" s="146">
        <v>102</v>
      </c>
      <c r="AI318" s="147">
        <v>8</v>
      </c>
      <c r="AL318" s="146">
        <v>8.5</v>
      </c>
      <c r="AM318" s="147">
        <v>3</v>
      </c>
      <c r="AP318" s="146">
        <v>242</v>
      </c>
      <c r="AQ318" s="147">
        <v>8</v>
      </c>
      <c r="AT318" s="146">
        <v>31</v>
      </c>
      <c r="AU318" s="147">
        <v>8</v>
      </c>
      <c r="AV318" s="156"/>
      <c r="AW318" s="156"/>
    </row>
    <row r="319" spans="1:50">
      <c r="L319" s="144">
        <v>51</v>
      </c>
      <c r="M319" s="145">
        <v>9</v>
      </c>
      <c r="P319" s="146">
        <v>33</v>
      </c>
      <c r="Q319" s="147">
        <v>9</v>
      </c>
      <c r="T319" s="146">
        <v>58</v>
      </c>
      <c r="U319" s="147">
        <v>9</v>
      </c>
      <c r="X319" s="146">
        <v>60</v>
      </c>
      <c r="Y319" s="147">
        <v>9</v>
      </c>
      <c r="Z319" s="142"/>
      <c r="AA319" s="142"/>
      <c r="AD319" s="148">
        <v>500</v>
      </c>
      <c r="AE319" s="147">
        <v>2</v>
      </c>
      <c r="AH319" s="146">
        <v>113</v>
      </c>
      <c r="AI319" s="147">
        <v>9</v>
      </c>
      <c r="AL319" s="146">
        <v>9.1</v>
      </c>
      <c r="AM319" s="147">
        <v>2</v>
      </c>
      <c r="AP319" s="146">
        <v>254</v>
      </c>
      <c r="AQ319" s="147">
        <v>9</v>
      </c>
      <c r="AT319" s="146">
        <v>34</v>
      </c>
      <c r="AU319" s="147">
        <v>9</v>
      </c>
      <c r="AV319" s="156"/>
      <c r="AW319" s="156"/>
    </row>
    <row r="320" spans="1:50" ht="14.25" thickBot="1">
      <c r="L320" s="157">
        <v>56</v>
      </c>
      <c r="M320" s="158">
        <v>10</v>
      </c>
      <c r="P320" s="159">
        <v>35</v>
      </c>
      <c r="Q320" s="160">
        <v>10</v>
      </c>
      <c r="T320" s="159">
        <v>64</v>
      </c>
      <c r="U320" s="160">
        <v>10</v>
      </c>
      <c r="X320" s="159">
        <v>63</v>
      </c>
      <c r="Y320" s="160">
        <v>10</v>
      </c>
      <c r="Z320" s="142"/>
      <c r="AA320" s="142"/>
      <c r="AD320" s="161">
        <v>561</v>
      </c>
      <c r="AE320" s="160">
        <v>1</v>
      </c>
      <c r="AH320" s="159">
        <v>125</v>
      </c>
      <c r="AI320" s="160">
        <v>10</v>
      </c>
      <c r="AL320" s="159">
        <v>9.8000000000000007</v>
      </c>
      <c r="AM320" s="160">
        <v>1</v>
      </c>
      <c r="AP320" s="159">
        <v>265</v>
      </c>
      <c r="AQ320" s="160">
        <v>10</v>
      </c>
      <c r="AT320" s="159">
        <v>37</v>
      </c>
      <c r="AU320" s="160">
        <v>10</v>
      </c>
      <c r="AV320" s="156"/>
      <c r="AW320" s="156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7"/>
      <c r="C1" s="298"/>
    </row>
    <row r="2" spans="1:76" s="6" customFormat="1" ht="20.100000000000001" customHeight="1" thickTop="1" thickBot="1">
      <c r="A2" s="299" t="s">
        <v>86</v>
      </c>
      <c r="B2" s="305"/>
      <c r="C2" s="306"/>
      <c r="D2" s="301" t="s">
        <v>1</v>
      </c>
      <c r="E2" s="302"/>
      <c r="F2" s="301" t="s">
        <v>2</v>
      </c>
      <c r="G2" s="302"/>
      <c r="H2" s="303"/>
      <c r="I2" s="304"/>
      <c r="J2" s="285" t="s">
        <v>3</v>
      </c>
      <c r="K2" s="286"/>
      <c r="L2" s="286"/>
      <c r="M2" s="287"/>
      <c r="N2" s="285" t="s">
        <v>4</v>
      </c>
      <c r="O2" s="286"/>
      <c r="P2" s="286"/>
      <c r="Q2" s="287"/>
      <c r="R2" s="285" t="s">
        <v>5</v>
      </c>
      <c r="S2" s="286"/>
      <c r="T2" s="286"/>
      <c r="U2" s="287"/>
      <c r="V2" s="285" t="s">
        <v>120</v>
      </c>
      <c r="W2" s="286"/>
      <c r="X2" s="286"/>
      <c r="Y2" s="287"/>
      <c r="Z2" s="285" t="s">
        <v>87</v>
      </c>
      <c r="AA2" s="286"/>
      <c r="AB2" s="286"/>
      <c r="AC2" s="286"/>
      <c r="AD2" s="286"/>
      <c r="AE2" s="287"/>
      <c r="AF2" s="285" t="s">
        <v>88</v>
      </c>
      <c r="AG2" s="286"/>
      <c r="AH2" s="286"/>
      <c r="AI2" s="287"/>
      <c r="AJ2" s="285" t="s">
        <v>89</v>
      </c>
      <c r="AK2" s="286"/>
      <c r="AL2" s="286"/>
      <c r="AM2" s="287"/>
      <c r="AN2" s="285" t="s">
        <v>121</v>
      </c>
      <c r="AO2" s="286"/>
      <c r="AP2" s="286"/>
      <c r="AQ2" s="287"/>
      <c r="AR2" s="285" t="s">
        <v>90</v>
      </c>
      <c r="AS2" s="286"/>
      <c r="AT2" s="286"/>
      <c r="AU2" s="286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9"/>
      <c r="B3" s="110"/>
      <c r="C3" s="116" t="s">
        <v>8</v>
      </c>
      <c r="D3" s="7">
        <f>COUNT(D10:D309)</f>
        <v>0</v>
      </c>
      <c r="E3" s="162" t="s">
        <v>137</v>
      </c>
      <c r="F3" s="7">
        <f>COUNT(F10:F309)</f>
        <v>0</v>
      </c>
      <c r="G3" s="162" t="s">
        <v>137</v>
      </c>
      <c r="H3" s="7">
        <f>COUNT(H10:H309)</f>
        <v>0</v>
      </c>
      <c r="I3" s="162"/>
      <c r="J3" s="7">
        <f>COUNT(J10:J309)</f>
        <v>0</v>
      </c>
      <c r="K3" s="163" t="s">
        <v>133</v>
      </c>
      <c r="L3" s="164" t="s">
        <v>132</v>
      </c>
      <c r="M3" s="30" t="s">
        <v>9</v>
      </c>
      <c r="N3" s="7">
        <f>COUNT(N10:N309)</f>
        <v>0</v>
      </c>
      <c r="O3" s="163" t="s">
        <v>133</v>
      </c>
      <c r="P3" s="164" t="s">
        <v>132</v>
      </c>
      <c r="Q3" s="30" t="s">
        <v>9</v>
      </c>
      <c r="R3" s="7">
        <f>COUNT(R10:R309)</f>
        <v>0</v>
      </c>
      <c r="S3" s="163" t="s">
        <v>133</v>
      </c>
      <c r="T3" s="164" t="s">
        <v>132</v>
      </c>
      <c r="U3" s="30" t="s">
        <v>9</v>
      </c>
      <c r="V3" s="7">
        <f>COUNT(V10:V309)</f>
        <v>0</v>
      </c>
      <c r="W3" s="163" t="s">
        <v>133</v>
      </c>
      <c r="X3" s="164" t="s">
        <v>132</v>
      </c>
      <c r="Y3" s="30" t="s">
        <v>9</v>
      </c>
      <c r="Z3" s="279" t="s">
        <v>91</v>
      </c>
      <c r="AA3" s="280"/>
      <c r="AB3" s="7">
        <f>COUNT(AB10:AB309)</f>
        <v>0</v>
      </c>
      <c r="AC3" s="163" t="s">
        <v>133</v>
      </c>
      <c r="AD3" s="164" t="s">
        <v>132</v>
      </c>
      <c r="AE3" s="30" t="s">
        <v>9</v>
      </c>
      <c r="AF3" s="7">
        <f>COUNT(AF10:AF309)</f>
        <v>0</v>
      </c>
      <c r="AG3" s="163" t="s">
        <v>133</v>
      </c>
      <c r="AH3" s="164" t="s">
        <v>132</v>
      </c>
      <c r="AI3" s="30" t="s">
        <v>9</v>
      </c>
      <c r="AJ3" s="7">
        <f>COUNT(AJ10:AJ309)</f>
        <v>0</v>
      </c>
      <c r="AK3" s="163" t="s">
        <v>133</v>
      </c>
      <c r="AL3" s="164" t="s">
        <v>132</v>
      </c>
      <c r="AM3" s="30" t="s">
        <v>9</v>
      </c>
      <c r="AN3" s="7">
        <f>COUNT(AN10:AN309)</f>
        <v>0</v>
      </c>
      <c r="AO3" s="163" t="s">
        <v>133</v>
      </c>
      <c r="AP3" s="164" t="s">
        <v>132</v>
      </c>
      <c r="AQ3" s="30" t="s">
        <v>9</v>
      </c>
      <c r="AR3" s="7">
        <f>COUNT(AR10:AR309)</f>
        <v>0</v>
      </c>
      <c r="AS3" s="163" t="s">
        <v>133</v>
      </c>
      <c r="AT3" s="164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9"/>
      <c r="B4" s="110"/>
      <c r="C4" s="116" t="s">
        <v>11</v>
      </c>
      <c r="D4" s="11">
        <f>SUM(D10:D309)</f>
        <v>0</v>
      </c>
      <c r="E4" s="165">
        <v>152.69999999999999</v>
      </c>
      <c r="F4" s="11">
        <f>SUM(F10:F309)</f>
        <v>0</v>
      </c>
      <c r="G4" s="165">
        <v>45.6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281"/>
      <c r="AA4" s="282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9"/>
      <c r="B5" s="110"/>
      <c r="C5" s="116" t="s">
        <v>15</v>
      </c>
      <c r="D5" s="12" t="str">
        <f>IF((D3&gt;0),D4/D3,"")</f>
        <v/>
      </c>
      <c r="E5" s="170" t="s">
        <v>138</v>
      </c>
      <c r="F5" s="12" t="str">
        <f>IF((F3&gt;0),F4/F3,"")</f>
        <v/>
      </c>
      <c r="G5" s="170" t="s">
        <v>138</v>
      </c>
      <c r="H5" s="12" t="str">
        <f>IF((H3&gt;0),H4/H3,"")</f>
        <v/>
      </c>
      <c r="I5" s="170"/>
      <c r="J5" s="12" t="str">
        <f>IF((J3&gt;0),J4/J3,"")</f>
        <v/>
      </c>
      <c r="K5" s="171">
        <f>BB34</f>
        <v>21.045627815641001</v>
      </c>
      <c r="L5" s="172">
        <f>BB14</f>
        <v>21.377946127946128</v>
      </c>
      <c r="M5" s="13" t="s">
        <v>16</v>
      </c>
      <c r="N5" s="12" t="str">
        <f>IF((N3&gt;0),N4/N3,"")</f>
        <v/>
      </c>
      <c r="O5" s="171">
        <f>BE34</f>
        <v>19.166198501873001</v>
      </c>
      <c r="P5" s="172">
        <f>BE14</f>
        <v>19.925149700598801</v>
      </c>
      <c r="Q5" s="13" t="s">
        <v>16</v>
      </c>
      <c r="R5" s="12" t="str">
        <f>IF((R3&gt;0),R4/R3,"")</f>
        <v/>
      </c>
      <c r="S5" s="171">
        <f>BH34</f>
        <v>43.316302833256003</v>
      </c>
      <c r="T5" s="172">
        <f>BH14</f>
        <v>44.397599399849959</v>
      </c>
      <c r="U5" s="13" t="s">
        <v>16</v>
      </c>
      <c r="V5" s="12" t="str">
        <f>IF((V3&gt;0),V4/V3,"")</f>
        <v/>
      </c>
      <c r="W5" s="171">
        <f>BK34</f>
        <v>43.973579611877</v>
      </c>
      <c r="X5" s="172">
        <f>BK14</f>
        <v>45.199095022624434</v>
      </c>
      <c r="Y5" s="13" t="s">
        <v>16</v>
      </c>
      <c r="Z5" s="281"/>
      <c r="AA5" s="282"/>
      <c r="AB5" s="12" t="str">
        <f>IF((AB3&gt;0),AB4/AB3,"")</f>
        <v/>
      </c>
      <c r="AC5" s="171">
        <f>BN34</f>
        <v>324.7033492823</v>
      </c>
      <c r="AD5" s="172">
        <f>BN14</f>
        <v>308.68530020703935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BQ34</f>
        <v>9.2912318322999994</v>
      </c>
      <c r="AL5" s="172">
        <f>BQ14</f>
        <v>9.0198491704374071</v>
      </c>
      <c r="AM5" s="13" t="s">
        <v>16</v>
      </c>
      <c r="AN5" s="12" t="str">
        <f>IF((AN3&gt;0),AN4/AN3,"")</f>
        <v/>
      </c>
      <c r="AO5" s="171">
        <f>BT34</f>
        <v>160.18897084650999</v>
      </c>
      <c r="AP5" s="172">
        <f>BT14</f>
        <v>167.05605381165918</v>
      </c>
      <c r="AQ5" s="13" t="s">
        <v>16</v>
      </c>
      <c r="AR5" s="12" t="str">
        <f>IF((AR3&gt;0),AR4/AR3,"")</f>
        <v/>
      </c>
      <c r="AS5" s="171">
        <f>BW34</f>
        <v>10.268860164512001</v>
      </c>
      <c r="AT5" s="172">
        <f>BW14</f>
        <v>11.583779648048967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0"/>
      <c r="B6" s="111"/>
      <c r="C6" s="117" t="s">
        <v>18</v>
      </c>
      <c r="D6" s="15" t="str">
        <f>IF((D3&gt;0),STDEV(D10:D309),"")</f>
        <v/>
      </c>
      <c r="E6" s="173">
        <v>152.19999999999999</v>
      </c>
      <c r="F6" s="15" t="str">
        <f>IF((F3&gt;0),STDEV(F10:F309),"")</f>
        <v/>
      </c>
      <c r="G6" s="173">
        <v>44.5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BC34</f>
        <v>4.5009109908241998</v>
      </c>
      <c r="L6" s="175">
        <f>BC14</f>
        <v>4.4445046260337246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BF34</f>
        <v>5.3578705900230004</v>
      </c>
      <c r="P6" s="175">
        <f>BF14</f>
        <v>5.166720065483978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BI34</f>
        <v>10.364814517812</v>
      </c>
      <c r="T6" s="175">
        <f>BI14</f>
        <v>9.9728540896391813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BL34</f>
        <v>6.6877897763835001</v>
      </c>
      <c r="X6" s="175">
        <f>BL14</f>
        <v>6.0122699398466022</v>
      </c>
      <c r="Y6" s="16" t="e">
        <f>IF(V5-X5&gt;0,"↑",IF(V5-X5&lt;0,"↓","±"))</f>
        <v>#VALUE!</v>
      </c>
      <c r="Z6" s="283"/>
      <c r="AA6" s="284"/>
      <c r="AB6" s="15" t="str">
        <f>IF((AB3&gt;0),STDEV(AB10:AB309),"")</f>
        <v/>
      </c>
      <c r="AC6" s="174">
        <f>BO34</f>
        <v>53.553007733709002</v>
      </c>
      <c r="AD6" s="175">
        <f>BO14</f>
        <v>39.377247627366962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BR34</f>
        <v>0.94039537449999999</v>
      </c>
      <c r="AL6" s="175">
        <f>BR14</f>
        <v>0.74549383848781314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BU34</f>
        <v>24.177376831962</v>
      </c>
      <c r="AP6" s="175">
        <f>BU14</f>
        <v>21.381033112404928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BX34</f>
        <v>3.4810375286199999</v>
      </c>
      <c r="AT6" s="175">
        <f>BX14</f>
        <v>3.7450887123410359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3" t="s">
        <v>20</v>
      </c>
      <c r="B7" s="289" t="s">
        <v>21</v>
      </c>
      <c r="C7" s="295" t="s">
        <v>92</v>
      </c>
      <c r="D7" s="289" t="s">
        <v>22</v>
      </c>
      <c r="E7" s="289">
        <v>0</v>
      </c>
      <c r="F7" s="289" t="s">
        <v>22</v>
      </c>
      <c r="G7" s="289" t="s">
        <v>23</v>
      </c>
      <c r="H7" s="289" t="s">
        <v>22</v>
      </c>
      <c r="I7" s="289" t="s">
        <v>23</v>
      </c>
      <c r="J7" s="291" t="s">
        <v>22</v>
      </c>
      <c r="K7" s="289" t="s">
        <v>23</v>
      </c>
      <c r="L7" s="289" t="s">
        <v>24</v>
      </c>
      <c r="M7" s="289" t="s">
        <v>25</v>
      </c>
      <c r="N7" s="291" t="s">
        <v>22</v>
      </c>
      <c r="O7" s="289" t="s">
        <v>23</v>
      </c>
      <c r="P7" s="289" t="s">
        <v>24</v>
      </c>
      <c r="Q7" s="289" t="s">
        <v>25</v>
      </c>
      <c r="R7" s="291" t="s">
        <v>22</v>
      </c>
      <c r="S7" s="289" t="s">
        <v>23</v>
      </c>
      <c r="T7" s="289" t="s">
        <v>24</v>
      </c>
      <c r="U7" s="289" t="s">
        <v>25</v>
      </c>
      <c r="V7" s="291" t="s">
        <v>22</v>
      </c>
      <c r="W7" s="289" t="s">
        <v>23</v>
      </c>
      <c r="X7" s="289" t="s">
        <v>24</v>
      </c>
      <c r="Y7" s="289" t="s">
        <v>25</v>
      </c>
      <c r="Z7" s="288" t="s">
        <v>22</v>
      </c>
      <c r="AA7" s="288"/>
      <c r="AB7" s="118" t="s">
        <v>22</v>
      </c>
      <c r="AC7" s="289" t="s">
        <v>23</v>
      </c>
      <c r="AD7" s="289" t="s">
        <v>24</v>
      </c>
      <c r="AE7" s="289" t="s">
        <v>25</v>
      </c>
      <c r="AF7" s="291" t="s">
        <v>22</v>
      </c>
      <c r="AG7" s="289" t="s">
        <v>23</v>
      </c>
      <c r="AH7" s="289" t="s">
        <v>24</v>
      </c>
      <c r="AI7" s="289" t="s">
        <v>25</v>
      </c>
      <c r="AJ7" s="291" t="s">
        <v>22</v>
      </c>
      <c r="AK7" s="289" t="s">
        <v>23</v>
      </c>
      <c r="AL7" s="289" t="s">
        <v>24</v>
      </c>
      <c r="AM7" s="289" t="s">
        <v>25</v>
      </c>
      <c r="AN7" s="291" t="s">
        <v>22</v>
      </c>
      <c r="AO7" s="289" t="s">
        <v>23</v>
      </c>
      <c r="AP7" s="289" t="s">
        <v>24</v>
      </c>
      <c r="AQ7" s="289" t="s">
        <v>25</v>
      </c>
      <c r="AR7" s="291" t="s">
        <v>22</v>
      </c>
      <c r="AS7" s="289" t="s">
        <v>23</v>
      </c>
      <c r="AT7" s="289" t="s">
        <v>24</v>
      </c>
      <c r="AU7" s="307" t="s">
        <v>25</v>
      </c>
      <c r="AV7" s="309" t="s">
        <v>26</v>
      </c>
      <c r="AW7" s="309" t="s">
        <v>27</v>
      </c>
      <c r="AX7" s="311"/>
    </row>
    <row r="8" spans="1:76" s="6" customFormat="1" ht="12" customHeight="1" thickBot="1">
      <c r="A8" s="294"/>
      <c r="B8" s="290"/>
      <c r="C8" s="296"/>
      <c r="D8" s="290"/>
      <c r="E8" s="290"/>
      <c r="F8" s="290"/>
      <c r="G8" s="290"/>
      <c r="H8" s="290"/>
      <c r="I8" s="290"/>
      <c r="J8" s="292"/>
      <c r="K8" s="290"/>
      <c r="L8" s="290"/>
      <c r="M8" s="290"/>
      <c r="N8" s="292"/>
      <c r="O8" s="290"/>
      <c r="P8" s="290"/>
      <c r="Q8" s="290"/>
      <c r="R8" s="292"/>
      <c r="S8" s="290"/>
      <c r="T8" s="290"/>
      <c r="U8" s="290"/>
      <c r="V8" s="292"/>
      <c r="W8" s="290"/>
      <c r="X8" s="290"/>
      <c r="Y8" s="290"/>
      <c r="Z8" s="87" t="s">
        <v>93</v>
      </c>
      <c r="AA8" s="87" t="s">
        <v>94</v>
      </c>
      <c r="AB8" s="88" t="s">
        <v>94</v>
      </c>
      <c r="AC8" s="290"/>
      <c r="AD8" s="290"/>
      <c r="AE8" s="290"/>
      <c r="AF8" s="292"/>
      <c r="AG8" s="290"/>
      <c r="AH8" s="290"/>
      <c r="AI8" s="290"/>
      <c r="AJ8" s="292"/>
      <c r="AK8" s="290"/>
      <c r="AL8" s="290"/>
      <c r="AM8" s="290"/>
      <c r="AN8" s="292"/>
      <c r="AO8" s="290"/>
      <c r="AP8" s="290"/>
      <c r="AQ8" s="290"/>
      <c r="AR8" s="292"/>
      <c r="AS8" s="290"/>
      <c r="AT8" s="290"/>
      <c r="AU8" s="308"/>
      <c r="AV8" s="310"/>
      <c r="AW8" s="310"/>
      <c r="AX8" s="312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13" t="s">
        <v>104</v>
      </c>
      <c r="AX9" s="314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7" t="s">
        <v>29</v>
      </c>
      <c r="BA11" s="323" t="s">
        <v>42</v>
      </c>
      <c r="BB11" s="319"/>
      <c r="BC11" s="315"/>
      <c r="BD11" s="318" t="s">
        <v>43</v>
      </c>
      <c r="BE11" s="319"/>
      <c r="BF11" s="320"/>
      <c r="BG11" s="318" t="s">
        <v>44</v>
      </c>
      <c r="BH11" s="319"/>
      <c r="BI11" s="315"/>
      <c r="BJ11" s="318" t="s">
        <v>45</v>
      </c>
      <c r="BK11" s="319"/>
      <c r="BL11" s="320"/>
      <c r="BM11" s="324" t="s">
        <v>130</v>
      </c>
      <c r="BN11" s="325"/>
      <c r="BO11" s="326"/>
      <c r="BP11" s="318" t="s">
        <v>46</v>
      </c>
      <c r="BQ11" s="319"/>
      <c r="BR11" s="320"/>
      <c r="BS11" s="318" t="s">
        <v>47</v>
      </c>
      <c r="BT11" s="319"/>
      <c r="BU11" s="315"/>
      <c r="BV11" s="318" t="s">
        <v>101</v>
      </c>
      <c r="BW11" s="319"/>
      <c r="BX11" s="32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8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1" t="s">
        <v>29</v>
      </c>
      <c r="BA31" s="323" t="s">
        <v>42</v>
      </c>
      <c r="BB31" s="319"/>
      <c r="BC31" s="319"/>
      <c r="BD31" s="318" t="s">
        <v>43</v>
      </c>
      <c r="BE31" s="319"/>
      <c r="BF31" s="315"/>
      <c r="BG31" s="318" t="s">
        <v>44</v>
      </c>
      <c r="BH31" s="319"/>
      <c r="BI31" s="319"/>
      <c r="BJ31" s="318" t="s">
        <v>45</v>
      </c>
      <c r="BK31" s="319"/>
      <c r="BL31" s="320"/>
      <c r="BM31" s="324" t="s">
        <v>130</v>
      </c>
      <c r="BN31" s="325"/>
      <c r="BO31" s="326"/>
      <c r="BP31" s="318" t="s">
        <v>46</v>
      </c>
      <c r="BQ31" s="319"/>
      <c r="BR31" s="319"/>
      <c r="BS31" s="315" t="s">
        <v>47</v>
      </c>
      <c r="BT31" s="316"/>
      <c r="BU31" s="317"/>
      <c r="BV31" s="318" t="s">
        <v>101</v>
      </c>
      <c r="BW31" s="319"/>
      <c r="BX31" s="32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2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3">
        <v>8924</v>
      </c>
      <c r="BB33" s="263">
        <v>23.992940385476999</v>
      </c>
      <c r="BC33" s="264">
        <v>6.4234782709192997</v>
      </c>
      <c r="BD33" s="248">
        <v>8843</v>
      </c>
      <c r="BE33" s="265">
        <v>22.612461834219001</v>
      </c>
      <c r="BF33" s="266">
        <v>5.8980912985904999</v>
      </c>
      <c r="BG33" s="253">
        <v>8899</v>
      </c>
      <c r="BH33" s="263">
        <v>40.538487470501998</v>
      </c>
      <c r="BI33" s="264">
        <v>10.38117952326</v>
      </c>
      <c r="BJ33" s="253">
        <v>8834</v>
      </c>
      <c r="BK33" s="263">
        <v>47.987434910573</v>
      </c>
      <c r="BL33" s="264">
        <v>8.0296180284416998</v>
      </c>
      <c r="BM33" s="253">
        <v>685</v>
      </c>
      <c r="BN33" s="263">
        <v>457.55474452555001</v>
      </c>
      <c r="BO33" s="264">
        <v>95.042658913118004</v>
      </c>
      <c r="BP33" s="253">
        <v>8704</v>
      </c>
      <c r="BQ33" s="263">
        <v>8.6952665441000008</v>
      </c>
      <c r="BR33" s="264">
        <v>1.1092926912000001</v>
      </c>
      <c r="BS33" s="253">
        <v>8817</v>
      </c>
      <c r="BT33" s="265">
        <v>179.56062152659999</v>
      </c>
      <c r="BU33" s="266">
        <v>28.868034447504002</v>
      </c>
      <c r="BV33" s="253">
        <v>8808</v>
      </c>
      <c r="BW33" s="263">
        <v>16.726498637601999</v>
      </c>
      <c r="BX33" s="264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8" t="s">
        <v>123</v>
      </c>
      <c r="BA34" s="260">
        <v>8657</v>
      </c>
      <c r="BB34" s="267">
        <v>21.045627815641001</v>
      </c>
      <c r="BC34" s="268">
        <v>4.5009109908241998</v>
      </c>
      <c r="BD34" s="260">
        <v>8544</v>
      </c>
      <c r="BE34" s="267">
        <v>19.166198501873001</v>
      </c>
      <c r="BF34" s="268">
        <v>5.3578705900230004</v>
      </c>
      <c r="BG34" s="260">
        <v>8612</v>
      </c>
      <c r="BH34" s="267">
        <v>43.316302833256003</v>
      </c>
      <c r="BI34" s="268">
        <v>10.364814517812</v>
      </c>
      <c r="BJ34" s="255">
        <v>8554</v>
      </c>
      <c r="BK34" s="269">
        <v>43.973579611877</v>
      </c>
      <c r="BL34" s="270">
        <v>6.6877897763835001</v>
      </c>
      <c r="BM34" s="255">
        <v>627</v>
      </c>
      <c r="BN34" s="269">
        <v>324.7033492823</v>
      </c>
      <c r="BO34" s="270">
        <v>53.553007733709002</v>
      </c>
      <c r="BP34" s="255">
        <v>8394</v>
      </c>
      <c r="BQ34" s="269">
        <v>9.2912318322999994</v>
      </c>
      <c r="BR34" s="270">
        <v>0.94039537449999999</v>
      </c>
      <c r="BS34" s="255">
        <v>8541</v>
      </c>
      <c r="BT34" s="269">
        <v>160.18897084650999</v>
      </c>
      <c r="BU34" s="270">
        <v>24.177376831962</v>
      </c>
      <c r="BV34" s="260">
        <v>8510</v>
      </c>
      <c r="BW34" s="267">
        <v>10.268860164512001</v>
      </c>
      <c r="BX34" s="268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48">
        <v>8988</v>
      </c>
      <c r="BB35" s="265">
        <v>29.500111259457</v>
      </c>
      <c r="BC35" s="266">
        <v>7.2376944976365998</v>
      </c>
      <c r="BD35" s="253">
        <v>8893</v>
      </c>
      <c r="BE35" s="263">
        <v>26.169908917126001</v>
      </c>
      <c r="BF35" s="264">
        <v>6.2758799999306003</v>
      </c>
      <c r="BG35" s="253">
        <v>8954</v>
      </c>
      <c r="BH35" s="263">
        <v>45.022671431761999</v>
      </c>
      <c r="BI35" s="264">
        <v>11.118938021268001</v>
      </c>
      <c r="BJ35" s="253">
        <v>8842</v>
      </c>
      <c r="BK35" s="263">
        <v>51.256276860439002</v>
      </c>
      <c r="BL35" s="264">
        <v>8.4125963036157998</v>
      </c>
      <c r="BM35" s="253">
        <v>714</v>
      </c>
      <c r="BN35" s="263">
        <v>422.02661064426002</v>
      </c>
      <c r="BO35" s="264">
        <v>81.690557085671998</v>
      </c>
      <c r="BP35" s="253">
        <v>8719</v>
      </c>
      <c r="BQ35" s="263">
        <v>8.0769468975999992</v>
      </c>
      <c r="BR35" s="264">
        <v>0.93008930089999997</v>
      </c>
      <c r="BS35" s="253">
        <v>8857</v>
      </c>
      <c r="BT35" s="263">
        <v>196.08004967822001</v>
      </c>
      <c r="BU35" s="264">
        <v>29.507922788881999</v>
      </c>
      <c r="BV35" s="253">
        <v>8839</v>
      </c>
      <c r="BW35" s="263">
        <v>19.702115623939001</v>
      </c>
      <c r="BX35" s="264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5">
        <v>8596</v>
      </c>
      <c r="BB36" s="269">
        <v>23.014076314564999</v>
      </c>
      <c r="BC36" s="270">
        <v>4.6815431887146</v>
      </c>
      <c r="BD36" s="260">
        <v>8481</v>
      </c>
      <c r="BE36" s="267">
        <v>21.41598868058</v>
      </c>
      <c r="BF36" s="268">
        <v>5.7083643521792</v>
      </c>
      <c r="BG36" s="260">
        <v>8566</v>
      </c>
      <c r="BH36" s="267">
        <v>46.148727527433998</v>
      </c>
      <c r="BI36" s="268">
        <v>10.744457951164</v>
      </c>
      <c r="BJ36" s="260">
        <v>8468</v>
      </c>
      <c r="BK36" s="267">
        <v>45.504251299007997</v>
      </c>
      <c r="BL36" s="268">
        <v>6.8463268750362003</v>
      </c>
      <c r="BM36" s="260">
        <v>626</v>
      </c>
      <c r="BN36" s="267">
        <v>314.04952076677</v>
      </c>
      <c r="BO36" s="268">
        <v>53.635383318942999</v>
      </c>
      <c r="BP36" s="260">
        <v>8249</v>
      </c>
      <c r="BQ36" s="267">
        <v>9.0659110194999997</v>
      </c>
      <c r="BR36" s="268">
        <v>0.9211383715</v>
      </c>
      <c r="BS36" s="260">
        <v>8466</v>
      </c>
      <c r="BT36" s="267">
        <v>164.14564138909</v>
      </c>
      <c r="BU36" s="268">
        <v>24.862255910327999</v>
      </c>
      <c r="BV36" s="260">
        <v>8444</v>
      </c>
      <c r="BW36" s="267">
        <v>11.744433917575</v>
      </c>
      <c r="BX36" s="268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3">
        <v>9220</v>
      </c>
      <c r="BB37" s="263">
        <v>34.025162689805001</v>
      </c>
      <c r="BC37" s="264">
        <v>7.4108957397223998</v>
      </c>
      <c r="BD37" s="253">
        <v>9083</v>
      </c>
      <c r="BE37" s="263">
        <v>28.457007596608999</v>
      </c>
      <c r="BF37" s="264">
        <v>6.1510026742420996</v>
      </c>
      <c r="BG37" s="253">
        <v>9147</v>
      </c>
      <c r="BH37" s="263">
        <v>48.461572100142</v>
      </c>
      <c r="BI37" s="264">
        <v>11.319917186231001</v>
      </c>
      <c r="BJ37" s="253">
        <v>9024</v>
      </c>
      <c r="BK37" s="263">
        <v>54.499113475176998</v>
      </c>
      <c r="BL37" s="264">
        <v>8.0987887584273999</v>
      </c>
      <c r="BM37" s="253">
        <v>703</v>
      </c>
      <c r="BN37" s="263">
        <v>408.54054054054001</v>
      </c>
      <c r="BO37" s="264">
        <v>71.952110880128004</v>
      </c>
      <c r="BP37" s="253">
        <v>8934</v>
      </c>
      <c r="BQ37" s="263">
        <v>7.6564629504999999</v>
      </c>
      <c r="BR37" s="264">
        <v>0.83671751999999999</v>
      </c>
      <c r="BS37" s="248">
        <v>9040</v>
      </c>
      <c r="BT37" s="265">
        <v>209.90818584070999</v>
      </c>
      <c r="BU37" s="266">
        <v>28.433197288915</v>
      </c>
      <c r="BV37" s="253">
        <v>9044</v>
      </c>
      <c r="BW37" s="263">
        <v>22.227111897391001</v>
      </c>
      <c r="BX37" s="264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0">
        <v>8477</v>
      </c>
      <c r="BB38" s="267">
        <v>24.612008965436001</v>
      </c>
      <c r="BC38" s="268">
        <v>4.8206984690018997</v>
      </c>
      <c r="BD38" s="260">
        <v>8349</v>
      </c>
      <c r="BE38" s="267">
        <v>23.326146843933</v>
      </c>
      <c r="BF38" s="268">
        <v>5.8962530855184996</v>
      </c>
      <c r="BG38" s="260">
        <v>8432</v>
      </c>
      <c r="BH38" s="267">
        <v>48.870730550285003</v>
      </c>
      <c r="BI38" s="268">
        <v>10.304399753878</v>
      </c>
      <c r="BJ38" s="260">
        <v>8306</v>
      </c>
      <c r="BK38" s="267">
        <v>46.741873344570003</v>
      </c>
      <c r="BL38" s="268">
        <v>6.7789255936012998</v>
      </c>
      <c r="BM38" s="260">
        <v>672</v>
      </c>
      <c r="BN38" s="267">
        <v>316.33779761904998</v>
      </c>
      <c r="BO38" s="268">
        <v>52.954586734720998</v>
      </c>
      <c r="BP38" s="260">
        <v>8147</v>
      </c>
      <c r="BQ38" s="267">
        <v>8.9146066036999994</v>
      </c>
      <c r="BR38" s="268">
        <v>0.92411973059999997</v>
      </c>
      <c r="BS38" s="255">
        <v>8313</v>
      </c>
      <c r="BT38" s="269">
        <v>167.78226873572001</v>
      </c>
      <c r="BU38" s="270">
        <v>24.695118584591999</v>
      </c>
      <c r="BV38" s="260">
        <v>8283</v>
      </c>
      <c r="BW38" s="267">
        <v>12.7857056622</v>
      </c>
      <c r="BX38" s="268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4">
        <v>6116</v>
      </c>
      <c r="BB39" s="235">
        <v>36.600882930019999</v>
      </c>
      <c r="BC39" s="236">
        <v>7.1438525194500997</v>
      </c>
      <c r="BD39" s="234">
        <v>6099</v>
      </c>
      <c r="BE39" s="235">
        <v>28.202000327922999</v>
      </c>
      <c r="BF39" s="236">
        <v>5.8116994396232</v>
      </c>
      <c r="BG39" s="237">
        <v>6115</v>
      </c>
      <c r="BH39" s="235">
        <v>48.892886345053</v>
      </c>
      <c r="BI39" s="238">
        <v>11.233135074890001</v>
      </c>
      <c r="BJ39" s="234">
        <v>6095</v>
      </c>
      <c r="BK39" s="235">
        <v>56.815750615257997</v>
      </c>
      <c r="BL39" s="236">
        <v>6.5612172172543</v>
      </c>
      <c r="BM39" s="253">
        <v>1123</v>
      </c>
      <c r="BN39" s="263">
        <v>402.17453250223002</v>
      </c>
      <c r="BO39" s="264">
        <v>69.237982423006002</v>
      </c>
      <c r="BP39" s="234">
        <v>5956</v>
      </c>
      <c r="BQ39" s="235">
        <v>7.5438213566151999</v>
      </c>
      <c r="BR39" s="236">
        <v>0.70692183176470003</v>
      </c>
      <c r="BS39" s="237">
        <v>6097</v>
      </c>
      <c r="BT39" s="235">
        <v>218.25848778087999</v>
      </c>
      <c r="BU39" s="238">
        <v>25.295402461809999</v>
      </c>
      <c r="BV39" s="239">
        <v>6052</v>
      </c>
      <c r="BW39" s="271">
        <v>22.889127561136998</v>
      </c>
      <c r="BX39" s="240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1">
        <v>5997</v>
      </c>
      <c r="BB40" s="242">
        <v>24.926963481741002</v>
      </c>
      <c r="BC40" s="243">
        <v>4.6373129556313</v>
      </c>
      <c r="BD40" s="241">
        <v>5974</v>
      </c>
      <c r="BE40" s="242">
        <v>22.092233009708998</v>
      </c>
      <c r="BF40" s="243">
        <v>5.6853158171151996</v>
      </c>
      <c r="BG40" s="244">
        <v>6005</v>
      </c>
      <c r="BH40" s="242">
        <v>48.424979184012997</v>
      </c>
      <c r="BI40" s="245">
        <v>10.325123247384999</v>
      </c>
      <c r="BJ40" s="241">
        <v>5970</v>
      </c>
      <c r="BK40" s="242">
        <v>47.898157453936001</v>
      </c>
      <c r="BL40" s="243">
        <v>5.6463913776153998</v>
      </c>
      <c r="BM40" s="255">
        <v>776</v>
      </c>
      <c r="BN40" s="269">
        <v>309.38144329897</v>
      </c>
      <c r="BO40" s="270">
        <v>45.606183689148999</v>
      </c>
      <c r="BP40" s="241">
        <v>5857</v>
      </c>
      <c r="BQ40" s="242">
        <v>9.0259518524841997</v>
      </c>
      <c r="BR40" s="243">
        <v>0.82990915198610005</v>
      </c>
      <c r="BS40" s="244">
        <v>5977</v>
      </c>
      <c r="BT40" s="242">
        <v>169.38949305672</v>
      </c>
      <c r="BU40" s="245">
        <v>22.984422509015999</v>
      </c>
      <c r="BV40" s="246">
        <v>5954</v>
      </c>
      <c r="BW40" s="272">
        <v>12.691971783674999</v>
      </c>
      <c r="BX40" s="24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48">
        <v>5950</v>
      </c>
      <c r="BB41" s="249">
        <v>38.587394957983001</v>
      </c>
      <c r="BC41" s="250">
        <v>7.4539213701611002</v>
      </c>
      <c r="BD41" s="248">
        <v>5903</v>
      </c>
      <c r="BE41" s="249">
        <v>29.534304590885998</v>
      </c>
      <c r="BF41" s="250">
        <v>5.9212441583083999</v>
      </c>
      <c r="BG41" s="251">
        <v>5932</v>
      </c>
      <c r="BH41" s="249">
        <v>50.867835468644998</v>
      </c>
      <c r="BI41" s="252">
        <v>11.373047609965001</v>
      </c>
      <c r="BJ41" s="248">
        <v>5904</v>
      </c>
      <c r="BK41" s="249">
        <v>57.561144986450003</v>
      </c>
      <c r="BL41" s="250">
        <v>7.1819829189525999</v>
      </c>
      <c r="BM41" s="253">
        <v>1061</v>
      </c>
      <c r="BN41" s="263">
        <v>394.31856738926001</v>
      </c>
      <c r="BO41" s="264">
        <v>76.530079942849</v>
      </c>
      <c r="BP41" s="248">
        <v>5829</v>
      </c>
      <c r="BQ41" s="249">
        <v>7.3894321495968001</v>
      </c>
      <c r="BR41" s="250">
        <v>0.75604961430369999</v>
      </c>
      <c r="BS41" s="251">
        <v>5911</v>
      </c>
      <c r="BT41" s="249">
        <v>223.37320250381001</v>
      </c>
      <c r="BU41" s="252">
        <v>26.306030252153001</v>
      </c>
      <c r="BV41" s="253">
        <v>5866</v>
      </c>
      <c r="BW41" s="263">
        <v>24.405727923628</v>
      </c>
      <c r="BX41" s="254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5">
        <v>6019</v>
      </c>
      <c r="BB42" s="256">
        <v>25.674862934042</v>
      </c>
      <c r="BC42" s="257">
        <v>4.7844656051578998</v>
      </c>
      <c r="BD42" s="255">
        <v>5955</v>
      </c>
      <c r="BE42" s="256">
        <v>22.974979009236002</v>
      </c>
      <c r="BF42" s="257">
        <v>5.8364691522641001</v>
      </c>
      <c r="BG42" s="258">
        <v>5998</v>
      </c>
      <c r="BH42" s="256">
        <v>49.318272757586001</v>
      </c>
      <c r="BI42" s="259">
        <v>10.510842423668</v>
      </c>
      <c r="BJ42" s="255">
        <v>5970</v>
      </c>
      <c r="BK42" s="256">
        <v>48.139363484086999</v>
      </c>
      <c r="BL42" s="257">
        <v>5.9282871588823998</v>
      </c>
      <c r="BM42" s="260">
        <v>798</v>
      </c>
      <c r="BN42" s="267">
        <v>308.09899749373</v>
      </c>
      <c r="BO42" s="268">
        <v>53.721868179542</v>
      </c>
      <c r="BP42" s="255">
        <v>5829</v>
      </c>
      <c r="BQ42" s="256">
        <v>9.0163835992450991</v>
      </c>
      <c r="BR42" s="257">
        <v>0.90783077738219997</v>
      </c>
      <c r="BS42" s="258">
        <v>5971</v>
      </c>
      <c r="BT42" s="256">
        <v>169.94607268464</v>
      </c>
      <c r="BU42" s="259">
        <v>23.021127269049</v>
      </c>
      <c r="BV42" s="260">
        <v>5933</v>
      </c>
      <c r="BW42" s="267">
        <v>13.195516602055999</v>
      </c>
      <c r="BX42" s="26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4">
        <v>6195</v>
      </c>
      <c r="BB43" s="235">
        <v>40.374495560935998</v>
      </c>
      <c r="BC43" s="236">
        <v>7.4932018517278003</v>
      </c>
      <c r="BD43" s="234">
        <v>6146</v>
      </c>
      <c r="BE43" s="235">
        <v>30.683859420760999</v>
      </c>
      <c r="BF43" s="236">
        <v>6.1034309717118003</v>
      </c>
      <c r="BG43" s="237">
        <v>6158</v>
      </c>
      <c r="BH43" s="235">
        <v>51.825592724910997</v>
      </c>
      <c r="BI43" s="238">
        <v>11.543244679908</v>
      </c>
      <c r="BJ43" s="234">
        <v>6125</v>
      </c>
      <c r="BK43" s="235">
        <v>58.464979591837</v>
      </c>
      <c r="BL43" s="236">
        <v>7.4166799906699996</v>
      </c>
      <c r="BM43" s="253">
        <v>1066</v>
      </c>
      <c r="BN43" s="263">
        <v>403.06285178235999</v>
      </c>
      <c r="BO43" s="264">
        <v>82.935705562875</v>
      </c>
      <c r="BP43" s="234">
        <v>6006</v>
      </c>
      <c r="BQ43" s="235">
        <v>7.3437562437562001</v>
      </c>
      <c r="BR43" s="236">
        <v>0.75879312333479998</v>
      </c>
      <c r="BS43" s="237">
        <v>6138</v>
      </c>
      <c r="BT43" s="235">
        <v>226.87601824698999</v>
      </c>
      <c r="BU43" s="238">
        <v>26.380689784931</v>
      </c>
      <c r="BV43" s="239">
        <v>6092</v>
      </c>
      <c r="BW43" s="271">
        <v>25.226854891660999</v>
      </c>
      <c r="BX43" s="240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5">
        <v>6063</v>
      </c>
      <c r="BB44" s="256">
        <v>26.259112650502999</v>
      </c>
      <c r="BC44" s="257">
        <v>4.8339626249618997</v>
      </c>
      <c r="BD44" s="255">
        <v>5996</v>
      </c>
      <c r="BE44" s="256">
        <v>23.820046697799</v>
      </c>
      <c r="BF44" s="257">
        <v>5.9946992207095997</v>
      </c>
      <c r="BG44" s="258">
        <v>6049</v>
      </c>
      <c r="BH44" s="256">
        <v>50.199206480409998</v>
      </c>
      <c r="BI44" s="259">
        <v>10.376501582156999</v>
      </c>
      <c r="BJ44" s="255">
        <v>5986</v>
      </c>
      <c r="BK44" s="256">
        <v>48.683260942197997</v>
      </c>
      <c r="BL44" s="257">
        <v>6.2071382459292996</v>
      </c>
      <c r="BM44" s="260">
        <v>706</v>
      </c>
      <c r="BN44" s="267">
        <v>312.32577903683</v>
      </c>
      <c r="BO44" s="268">
        <v>53.858694430001997</v>
      </c>
      <c r="BP44" s="255">
        <v>5870</v>
      </c>
      <c r="BQ44" s="256">
        <v>9.0370187393526002</v>
      </c>
      <c r="BR44" s="257">
        <v>0.97872807427289998</v>
      </c>
      <c r="BS44" s="258">
        <v>5996</v>
      </c>
      <c r="BT44" s="256">
        <v>171.53068712474999</v>
      </c>
      <c r="BU44" s="259">
        <v>23.911629610304001</v>
      </c>
      <c r="BV44" s="260">
        <v>5978</v>
      </c>
      <c r="BW44" s="267">
        <v>13.666276346604</v>
      </c>
      <c r="BX44" s="26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14</v>
      </c>
      <c r="M312" s="145">
        <v>2</v>
      </c>
      <c r="P312" s="146">
        <v>8</v>
      </c>
      <c r="Q312" s="147">
        <v>2</v>
      </c>
      <c r="T312" s="146">
        <v>23</v>
      </c>
      <c r="U312" s="147">
        <v>2</v>
      </c>
      <c r="X312" s="146">
        <v>27</v>
      </c>
      <c r="Y312" s="147">
        <v>2</v>
      </c>
      <c r="Z312" s="142"/>
      <c r="AA312" s="142"/>
      <c r="AD312" s="148">
        <v>230</v>
      </c>
      <c r="AE312" s="147">
        <v>9</v>
      </c>
      <c r="AH312" s="146">
        <v>15</v>
      </c>
      <c r="AI312" s="147">
        <v>2</v>
      </c>
      <c r="AL312" s="146">
        <v>7.8</v>
      </c>
      <c r="AM312" s="147">
        <v>9</v>
      </c>
      <c r="AP312" s="146">
        <v>118</v>
      </c>
      <c r="AQ312" s="147">
        <v>2</v>
      </c>
      <c r="AT312" s="146">
        <v>8</v>
      </c>
      <c r="AU312" s="147">
        <v>2</v>
      </c>
      <c r="AV312" s="183">
        <v>22</v>
      </c>
      <c r="AW312" s="147" t="s">
        <v>116</v>
      </c>
    </row>
    <row r="313" spans="1:50">
      <c r="L313" s="144">
        <v>17</v>
      </c>
      <c r="M313" s="145">
        <v>3</v>
      </c>
      <c r="P313" s="146">
        <v>11</v>
      </c>
      <c r="Q313" s="147">
        <v>3</v>
      </c>
      <c r="T313" s="146">
        <v>30</v>
      </c>
      <c r="U313" s="147">
        <v>3</v>
      </c>
      <c r="X313" s="146">
        <v>32</v>
      </c>
      <c r="Y313" s="147">
        <v>3</v>
      </c>
      <c r="Z313" s="142"/>
      <c r="AA313" s="142"/>
      <c r="AD313" s="148">
        <v>243</v>
      </c>
      <c r="AE313" s="147">
        <v>8</v>
      </c>
      <c r="AH313" s="146">
        <v>21</v>
      </c>
      <c r="AI313" s="147">
        <v>3</v>
      </c>
      <c r="AL313" s="149">
        <v>8.1</v>
      </c>
      <c r="AM313" s="147">
        <v>8</v>
      </c>
      <c r="AP313" s="146">
        <v>132</v>
      </c>
      <c r="AQ313" s="147">
        <v>3</v>
      </c>
      <c r="AT313" s="146">
        <v>10</v>
      </c>
      <c r="AU313" s="147">
        <v>3</v>
      </c>
      <c r="AV313" s="183">
        <v>32</v>
      </c>
      <c r="AW313" s="147" t="s">
        <v>117</v>
      </c>
    </row>
    <row r="314" spans="1:50">
      <c r="L314" s="144">
        <v>20</v>
      </c>
      <c r="M314" s="145">
        <v>4</v>
      </c>
      <c r="P314" s="146">
        <v>13</v>
      </c>
      <c r="Q314" s="147">
        <v>4</v>
      </c>
      <c r="T314" s="146">
        <v>35</v>
      </c>
      <c r="U314" s="147">
        <v>4</v>
      </c>
      <c r="X314" s="146">
        <v>36</v>
      </c>
      <c r="Y314" s="147">
        <v>4</v>
      </c>
      <c r="Z314" s="142"/>
      <c r="AA314" s="142"/>
      <c r="AD314" s="148">
        <v>260</v>
      </c>
      <c r="AE314" s="147">
        <v>7</v>
      </c>
      <c r="AH314" s="146">
        <v>27</v>
      </c>
      <c r="AI314" s="147">
        <v>4</v>
      </c>
      <c r="AL314" s="146">
        <v>8.4</v>
      </c>
      <c r="AM314" s="147">
        <v>7</v>
      </c>
      <c r="AP314" s="146">
        <v>145</v>
      </c>
      <c r="AQ314" s="147">
        <v>4</v>
      </c>
      <c r="AT314" s="146">
        <v>11</v>
      </c>
      <c r="AU314" s="147">
        <v>4</v>
      </c>
      <c r="AV314" s="183">
        <v>41</v>
      </c>
      <c r="AW314" s="147" t="s">
        <v>118</v>
      </c>
    </row>
    <row r="315" spans="1:50" ht="14.25" thickBot="1">
      <c r="L315" s="144">
        <v>23</v>
      </c>
      <c r="M315" s="145">
        <v>5</v>
      </c>
      <c r="P315" s="150">
        <v>15</v>
      </c>
      <c r="Q315" s="151">
        <v>5</v>
      </c>
      <c r="T315" s="150">
        <v>40</v>
      </c>
      <c r="U315" s="151">
        <v>5</v>
      </c>
      <c r="X315" s="150">
        <v>39</v>
      </c>
      <c r="Y315" s="151">
        <v>5</v>
      </c>
      <c r="Z315" s="142"/>
      <c r="AA315" s="142"/>
      <c r="AD315" s="152">
        <v>278</v>
      </c>
      <c r="AE315" s="151">
        <v>6</v>
      </c>
      <c r="AH315" s="150">
        <v>35</v>
      </c>
      <c r="AI315" s="151">
        <v>5</v>
      </c>
      <c r="AL315" s="150">
        <v>8.6999999999999993</v>
      </c>
      <c r="AM315" s="151">
        <v>6</v>
      </c>
      <c r="AP315" s="150">
        <v>157</v>
      </c>
      <c r="AQ315" s="151">
        <v>5</v>
      </c>
      <c r="AT315" s="150">
        <v>12</v>
      </c>
      <c r="AU315" s="151">
        <v>5</v>
      </c>
      <c r="AV315" s="184">
        <v>51</v>
      </c>
      <c r="AW315" s="153" t="s">
        <v>119</v>
      </c>
    </row>
    <row r="316" spans="1:50">
      <c r="L316" s="144">
        <v>25</v>
      </c>
      <c r="M316" s="145">
        <v>6</v>
      </c>
      <c r="P316" s="146">
        <v>18</v>
      </c>
      <c r="Q316" s="147">
        <v>6</v>
      </c>
      <c r="T316" s="146">
        <v>45</v>
      </c>
      <c r="U316" s="147">
        <v>6</v>
      </c>
      <c r="X316" s="146">
        <v>42</v>
      </c>
      <c r="Y316" s="147">
        <v>6</v>
      </c>
      <c r="Z316" s="142"/>
      <c r="AA316" s="142"/>
      <c r="AD316" s="148">
        <v>297</v>
      </c>
      <c r="AE316" s="147">
        <v>5</v>
      </c>
      <c r="AH316" s="146">
        <v>44</v>
      </c>
      <c r="AI316" s="147">
        <v>6</v>
      </c>
      <c r="AL316" s="146">
        <v>9</v>
      </c>
      <c r="AM316" s="147">
        <v>5</v>
      </c>
      <c r="AP316" s="146">
        <v>168</v>
      </c>
      <c r="AQ316" s="147">
        <v>6</v>
      </c>
      <c r="AT316" s="154">
        <v>14</v>
      </c>
      <c r="AU316" s="155">
        <v>6</v>
      </c>
      <c r="AV316" s="156"/>
      <c r="AW316" s="156"/>
    </row>
    <row r="317" spans="1:50">
      <c r="L317" s="144">
        <v>28</v>
      </c>
      <c r="M317" s="145">
        <v>7</v>
      </c>
      <c r="P317" s="146">
        <v>20</v>
      </c>
      <c r="Q317" s="147">
        <v>7</v>
      </c>
      <c r="T317" s="146">
        <v>50</v>
      </c>
      <c r="U317" s="147">
        <v>7</v>
      </c>
      <c r="X317" s="146">
        <v>45</v>
      </c>
      <c r="Y317" s="147">
        <v>7</v>
      </c>
      <c r="Z317" s="142"/>
      <c r="AA317" s="142"/>
      <c r="AD317" s="148">
        <v>319</v>
      </c>
      <c r="AE317" s="147">
        <v>4</v>
      </c>
      <c r="AH317" s="146">
        <v>54</v>
      </c>
      <c r="AI317" s="147">
        <v>7</v>
      </c>
      <c r="AL317" s="149">
        <v>9.4</v>
      </c>
      <c r="AM317" s="147">
        <v>4</v>
      </c>
      <c r="AP317" s="146">
        <v>179</v>
      </c>
      <c r="AQ317" s="147">
        <v>7</v>
      </c>
      <c r="AT317" s="146">
        <v>16</v>
      </c>
      <c r="AU317" s="147">
        <v>7</v>
      </c>
      <c r="AV317" s="156"/>
      <c r="AW317" s="156"/>
    </row>
    <row r="318" spans="1:50">
      <c r="L318" s="144">
        <v>30</v>
      </c>
      <c r="M318" s="145">
        <v>8</v>
      </c>
      <c r="P318" s="146">
        <v>23</v>
      </c>
      <c r="Q318" s="147">
        <v>8</v>
      </c>
      <c r="T318" s="146">
        <v>54</v>
      </c>
      <c r="U318" s="147">
        <v>8</v>
      </c>
      <c r="X318" s="146">
        <v>48</v>
      </c>
      <c r="Y318" s="147">
        <v>8</v>
      </c>
      <c r="Z318" s="142"/>
      <c r="AA318" s="142"/>
      <c r="AD318" s="148">
        <v>343</v>
      </c>
      <c r="AE318" s="147">
        <v>3</v>
      </c>
      <c r="AH318" s="146">
        <v>64</v>
      </c>
      <c r="AI318" s="147">
        <v>8</v>
      </c>
      <c r="AL318" s="146">
        <v>9.9</v>
      </c>
      <c r="AM318" s="147">
        <v>3</v>
      </c>
      <c r="AP318" s="146">
        <v>190</v>
      </c>
      <c r="AQ318" s="147">
        <v>8</v>
      </c>
      <c r="AT318" s="146">
        <v>18</v>
      </c>
      <c r="AU318" s="147">
        <v>8</v>
      </c>
      <c r="AV318" s="156"/>
      <c r="AW318" s="156"/>
    </row>
    <row r="319" spans="1:50">
      <c r="L319" s="144">
        <v>33</v>
      </c>
      <c r="M319" s="145">
        <v>9</v>
      </c>
      <c r="P319" s="146">
        <v>26</v>
      </c>
      <c r="Q319" s="147">
        <v>9</v>
      </c>
      <c r="T319" s="146">
        <v>58</v>
      </c>
      <c r="U319" s="147">
        <v>9</v>
      </c>
      <c r="X319" s="146">
        <v>50</v>
      </c>
      <c r="Y319" s="147">
        <v>9</v>
      </c>
      <c r="Z319" s="142"/>
      <c r="AA319" s="142"/>
      <c r="AD319" s="148">
        <v>375</v>
      </c>
      <c r="AE319" s="147">
        <v>2</v>
      </c>
      <c r="AH319" s="146">
        <v>76</v>
      </c>
      <c r="AI319" s="147">
        <v>9</v>
      </c>
      <c r="AL319" s="146">
        <v>10.4</v>
      </c>
      <c r="AM319" s="147">
        <v>2</v>
      </c>
      <c r="AP319" s="146">
        <v>200</v>
      </c>
      <c r="AQ319" s="147">
        <v>9</v>
      </c>
      <c r="AT319" s="146">
        <v>20</v>
      </c>
      <c r="AU319" s="147">
        <v>9</v>
      </c>
      <c r="AV319" s="156"/>
      <c r="AW319" s="156"/>
    </row>
    <row r="320" spans="1:50" ht="14.25" thickBot="1">
      <c r="L320" s="157">
        <v>36</v>
      </c>
      <c r="M320" s="158">
        <v>10</v>
      </c>
      <c r="P320" s="159">
        <v>29</v>
      </c>
      <c r="Q320" s="160">
        <v>10</v>
      </c>
      <c r="T320" s="159">
        <v>63</v>
      </c>
      <c r="U320" s="160">
        <v>10</v>
      </c>
      <c r="X320" s="159">
        <v>53</v>
      </c>
      <c r="Y320" s="160">
        <v>10</v>
      </c>
      <c r="Z320" s="142"/>
      <c r="AA320" s="142"/>
      <c r="AD320" s="161">
        <v>418</v>
      </c>
      <c r="AE320" s="160">
        <v>1</v>
      </c>
      <c r="AH320" s="159">
        <v>88</v>
      </c>
      <c r="AI320" s="160">
        <v>10</v>
      </c>
      <c r="AL320" s="159">
        <v>11.3</v>
      </c>
      <c r="AM320" s="160">
        <v>1</v>
      </c>
      <c r="AP320" s="159">
        <v>210</v>
      </c>
      <c r="AQ320" s="160">
        <v>10</v>
      </c>
      <c r="AT320" s="159">
        <v>23</v>
      </c>
      <c r="AU320" s="160">
        <v>10</v>
      </c>
      <c r="AV320" s="156"/>
      <c r="AW320" s="156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7"/>
      <c r="C1" s="298"/>
    </row>
    <row r="2" spans="1:76" s="6" customFormat="1" ht="20.100000000000001" customHeight="1" thickTop="1" thickBot="1">
      <c r="A2" s="299" t="s">
        <v>86</v>
      </c>
      <c r="B2" s="305"/>
      <c r="C2" s="306"/>
      <c r="D2" s="301" t="s">
        <v>1</v>
      </c>
      <c r="E2" s="302"/>
      <c r="F2" s="301" t="s">
        <v>2</v>
      </c>
      <c r="G2" s="302"/>
      <c r="H2" s="303"/>
      <c r="I2" s="304"/>
      <c r="J2" s="285" t="s">
        <v>3</v>
      </c>
      <c r="K2" s="286"/>
      <c r="L2" s="286"/>
      <c r="M2" s="287"/>
      <c r="N2" s="285" t="s">
        <v>4</v>
      </c>
      <c r="O2" s="286"/>
      <c r="P2" s="286"/>
      <c r="Q2" s="287"/>
      <c r="R2" s="285" t="s">
        <v>5</v>
      </c>
      <c r="S2" s="286"/>
      <c r="T2" s="286"/>
      <c r="U2" s="287"/>
      <c r="V2" s="285" t="s">
        <v>120</v>
      </c>
      <c r="W2" s="286"/>
      <c r="X2" s="286"/>
      <c r="Y2" s="287"/>
      <c r="Z2" s="285" t="s">
        <v>87</v>
      </c>
      <c r="AA2" s="286"/>
      <c r="AB2" s="286"/>
      <c r="AC2" s="286"/>
      <c r="AD2" s="286"/>
      <c r="AE2" s="287"/>
      <c r="AF2" s="285" t="s">
        <v>88</v>
      </c>
      <c r="AG2" s="286"/>
      <c r="AH2" s="286"/>
      <c r="AI2" s="287"/>
      <c r="AJ2" s="285" t="s">
        <v>89</v>
      </c>
      <c r="AK2" s="286"/>
      <c r="AL2" s="286"/>
      <c r="AM2" s="287"/>
      <c r="AN2" s="285" t="s">
        <v>121</v>
      </c>
      <c r="AO2" s="286"/>
      <c r="AP2" s="286"/>
      <c r="AQ2" s="287"/>
      <c r="AR2" s="285" t="s">
        <v>90</v>
      </c>
      <c r="AS2" s="286"/>
      <c r="AT2" s="286"/>
      <c r="AU2" s="286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9"/>
      <c r="B3" s="110"/>
      <c r="C3" s="116" t="s">
        <v>8</v>
      </c>
      <c r="D3" s="7">
        <f>COUNT(D10:D309)</f>
        <v>0</v>
      </c>
      <c r="E3" s="162" t="s">
        <v>137</v>
      </c>
      <c r="F3" s="7">
        <f>COUNT(F10:F309)</f>
        <v>0</v>
      </c>
      <c r="G3" s="162" t="s">
        <v>137</v>
      </c>
      <c r="H3" s="7">
        <f>COUNT(H10:H309)</f>
        <v>0</v>
      </c>
      <c r="I3" s="162"/>
      <c r="J3" s="7">
        <f>COUNT(J10:J309)</f>
        <v>0</v>
      </c>
      <c r="K3" s="163" t="s">
        <v>133</v>
      </c>
      <c r="L3" s="164" t="s">
        <v>132</v>
      </c>
      <c r="M3" s="30" t="s">
        <v>9</v>
      </c>
      <c r="N3" s="7">
        <f>COUNT(N10:N309)</f>
        <v>0</v>
      </c>
      <c r="O3" s="163" t="s">
        <v>133</v>
      </c>
      <c r="P3" s="164" t="s">
        <v>132</v>
      </c>
      <c r="Q3" s="30" t="s">
        <v>9</v>
      </c>
      <c r="R3" s="7">
        <f>COUNT(R10:R309)</f>
        <v>0</v>
      </c>
      <c r="S3" s="163" t="s">
        <v>133</v>
      </c>
      <c r="T3" s="164" t="s">
        <v>132</v>
      </c>
      <c r="U3" s="30" t="s">
        <v>9</v>
      </c>
      <c r="V3" s="7">
        <f>COUNT(V10:V309)</f>
        <v>0</v>
      </c>
      <c r="W3" s="163" t="s">
        <v>133</v>
      </c>
      <c r="X3" s="164" t="s">
        <v>132</v>
      </c>
      <c r="Y3" s="30" t="s">
        <v>9</v>
      </c>
      <c r="Z3" s="279" t="s">
        <v>91</v>
      </c>
      <c r="AA3" s="280"/>
      <c r="AB3" s="7">
        <f>COUNT(AB10:AB309)</f>
        <v>0</v>
      </c>
      <c r="AC3" s="163" t="s">
        <v>133</v>
      </c>
      <c r="AD3" s="164" t="s">
        <v>132</v>
      </c>
      <c r="AE3" s="30" t="s">
        <v>9</v>
      </c>
      <c r="AF3" s="7">
        <f>COUNT(AF10:AF309)</f>
        <v>0</v>
      </c>
      <c r="AG3" s="163" t="s">
        <v>133</v>
      </c>
      <c r="AH3" s="164" t="s">
        <v>132</v>
      </c>
      <c r="AI3" s="30" t="s">
        <v>9</v>
      </c>
      <c r="AJ3" s="7">
        <f>COUNT(AJ10:AJ309)</f>
        <v>0</v>
      </c>
      <c r="AK3" s="163" t="s">
        <v>133</v>
      </c>
      <c r="AL3" s="164" t="s">
        <v>132</v>
      </c>
      <c r="AM3" s="30" t="s">
        <v>9</v>
      </c>
      <c r="AN3" s="7">
        <f>COUNT(AN10:AN309)</f>
        <v>0</v>
      </c>
      <c r="AO3" s="163" t="s">
        <v>133</v>
      </c>
      <c r="AP3" s="164" t="s">
        <v>132</v>
      </c>
      <c r="AQ3" s="30" t="s">
        <v>9</v>
      </c>
      <c r="AR3" s="7">
        <f>COUNT(AR10:AR309)</f>
        <v>0</v>
      </c>
      <c r="AS3" s="163" t="s">
        <v>133</v>
      </c>
      <c r="AT3" s="164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9"/>
      <c r="B4" s="110"/>
      <c r="C4" s="116" t="s">
        <v>11</v>
      </c>
      <c r="D4" s="11">
        <f>SUM(D10:D309)</f>
        <v>0</v>
      </c>
      <c r="E4" s="165">
        <v>155.1</v>
      </c>
      <c r="F4" s="11">
        <f>SUM(F10:F309)</f>
        <v>0</v>
      </c>
      <c r="G4" s="165">
        <v>48.4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281"/>
      <c r="AA4" s="282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9"/>
      <c r="B5" s="110"/>
      <c r="C5" s="116" t="s">
        <v>15</v>
      </c>
      <c r="D5" s="12" t="str">
        <f>IF((D3&gt;0),D4/D3,"")</f>
        <v/>
      </c>
      <c r="E5" s="170" t="s">
        <v>138</v>
      </c>
      <c r="F5" s="12" t="str">
        <f>IF((F3&gt;0),F4/F3,"")</f>
        <v/>
      </c>
      <c r="G5" s="170" t="s">
        <v>138</v>
      </c>
      <c r="H5" s="12" t="str">
        <f>IF((H3&gt;0),H4/H3,"")</f>
        <v/>
      </c>
      <c r="I5" s="170"/>
      <c r="J5" s="12" t="str">
        <f>IF((J3&gt;0),J4/J3,"")</f>
        <v/>
      </c>
      <c r="K5" s="171">
        <f>BB36</f>
        <v>23.014076314564999</v>
      </c>
      <c r="L5" s="172">
        <f>BB16</f>
        <v>23.994336569579289</v>
      </c>
      <c r="M5" s="13" t="s">
        <v>16</v>
      </c>
      <c r="N5" s="12" t="str">
        <f>IF((N3&gt;0),N4/N3,"")</f>
        <v/>
      </c>
      <c r="O5" s="171">
        <f>BE36</f>
        <v>21.41598868058</v>
      </c>
      <c r="P5" s="172">
        <f>BE16</f>
        <v>22.536942209217266</v>
      </c>
      <c r="Q5" s="13" t="s">
        <v>16</v>
      </c>
      <c r="R5" s="12" t="str">
        <f>IF((R3&gt;0),R4/R3,"")</f>
        <v/>
      </c>
      <c r="S5" s="171">
        <f>BH36</f>
        <v>46.148727527433998</v>
      </c>
      <c r="T5" s="172">
        <f>BH16</f>
        <v>47.2978102189781</v>
      </c>
      <c r="U5" s="13" t="s">
        <v>16</v>
      </c>
      <c r="V5" s="12" t="str">
        <f>IF((V3&gt;0),V4/V3,"")</f>
        <v/>
      </c>
      <c r="W5" s="171">
        <f>BK36</f>
        <v>45.504251299007997</v>
      </c>
      <c r="X5" s="172">
        <f>BK16</f>
        <v>47.860396767083024</v>
      </c>
      <c r="Y5" s="13" t="s">
        <v>16</v>
      </c>
      <c r="Z5" s="281"/>
      <c r="AA5" s="282"/>
      <c r="AB5" s="12" t="str">
        <f>IF((AB3&gt;0),AB4/AB3,"")</f>
        <v/>
      </c>
      <c r="AC5" s="171">
        <f>BN36</f>
        <v>314.04952076677</v>
      </c>
      <c r="AD5" s="172">
        <f>BN16</f>
        <v>289.74257425742576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BQ36</f>
        <v>9.0659110194999997</v>
      </c>
      <c r="AL5" s="172">
        <f>BQ16</f>
        <v>8.7645634629493845</v>
      </c>
      <c r="AM5" s="13" t="s">
        <v>16</v>
      </c>
      <c r="AN5" s="12" t="str">
        <f>IF((AN3&gt;0),AN4/AN3,"")</f>
        <v/>
      </c>
      <c r="AO5" s="171">
        <f>BT36</f>
        <v>164.14564138909</v>
      </c>
      <c r="AP5" s="172">
        <f>BT16</f>
        <v>172.96263736263737</v>
      </c>
      <c r="AQ5" s="13" t="s">
        <v>16</v>
      </c>
      <c r="AR5" s="12" t="str">
        <f>IF((AR3&gt;0),AR4/AR3,"")</f>
        <v/>
      </c>
      <c r="AS5" s="171">
        <f>BW36</f>
        <v>11.744433917575</v>
      </c>
      <c r="AT5" s="172">
        <f>BW16</f>
        <v>13.317472118959108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0"/>
      <c r="B6" s="111"/>
      <c r="C6" s="117" t="s">
        <v>18</v>
      </c>
      <c r="D6" s="15" t="str">
        <f>IF((D3&gt;0),STDEV(D10:D309),"")</f>
        <v/>
      </c>
      <c r="E6" s="173">
        <v>154.9</v>
      </c>
      <c r="F6" s="15" t="str">
        <f>IF((F3&gt;0),STDEV(F10:F309),"")</f>
        <v/>
      </c>
      <c r="G6" s="173">
        <v>47.7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BC36</f>
        <v>4.6815431887146</v>
      </c>
      <c r="L6" s="175">
        <f>BC16</f>
        <v>4.465524206281132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BF36</f>
        <v>5.7083643521792</v>
      </c>
      <c r="P6" s="175">
        <f>BF16</f>
        <v>5.5838284382774486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BI36</f>
        <v>10.744457951164</v>
      </c>
      <c r="T6" s="175">
        <f>BI16</f>
        <v>10.314559670206989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BL36</f>
        <v>6.8463268750362003</v>
      </c>
      <c r="X6" s="175">
        <f>BL16</f>
        <v>6.0465665037896299</v>
      </c>
      <c r="Y6" s="16" t="e">
        <f>IF(V5-X5&gt;0,"↑",IF(V5-X5&lt;0,"↓","±"))</f>
        <v>#VALUE!</v>
      </c>
      <c r="Z6" s="283"/>
      <c r="AA6" s="284"/>
      <c r="AB6" s="15" t="str">
        <f>IF((AB3&gt;0),STDEV(AB10:AB309),"")</f>
        <v/>
      </c>
      <c r="AC6" s="174">
        <f>BO36</f>
        <v>53.635383318942999</v>
      </c>
      <c r="AD6" s="175">
        <f>BO16</f>
        <v>40.507780322310005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BR36</f>
        <v>0.9211383715</v>
      </c>
      <c r="AL6" s="175">
        <f>BR16</f>
        <v>0.74450001700435287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BU36</f>
        <v>24.862255910327999</v>
      </c>
      <c r="AP6" s="175">
        <f>BU16</f>
        <v>21.962790619566018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BX36</f>
        <v>3.9390188830769999</v>
      </c>
      <c r="AT6" s="175">
        <f>BX16</f>
        <v>4.2499454975910007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3" t="s">
        <v>20</v>
      </c>
      <c r="B7" s="289" t="s">
        <v>21</v>
      </c>
      <c r="C7" s="295" t="s">
        <v>92</v>
      </c>
      <c r="D7" s="289" t="s">
        <v>22</v>
      </c>
      <c r="E7" s="289">
        <v>0</v>
      </c>
      <c r="F7" s="289" t="s">
        <v>22</v>
      </c>
      <c r="G7" s="289" t="s">
        <v>23</v>
      </c>
      <c r="H7" s="289" t="s">
        <v>22</v>
      </c>
      <c r="I7" s="289" t="s">
        <v>23</v>
      </c>
      <c r="J7" s="291" t="s">
        <v>22</v>
      </c>
      <c r="K7" s="289" t="s">
        <v>23</v>
      </c>
      <c r="L7" s="289" t="s">
        <v>24</v>
      </c>
      <c r="M7" s="289" t="s">
        <v>25</v>
      </c>
      <c r="N7" s="291" t="s">
        <v>22</v>
      </c>
      <c r="O7" s="289" t="s">
        <v>23</v>
      </c>
      <c r="P7" s="289" t="s">
        <v>24</v>
      </c>
      <c r="Q7" s="289" t="s">
        <v>25</v>
      </c>
      <c r="R7" s="291" t="s">
        <v>22</v>
      </c>
      <c r="S7" s="289" t="s">
        <v>23</v>
      </c>
      <c r="T7" s="289" t="s">
        <v>24</v>
      </c>
      <c r="U7" s="289" t="s">
        <v>25</v>
      </c>
      <c r="V7" s="291" t="s">
        <v>22</v>
      </c>
      <c r="W7" s="289" t="s">
        <v>23</v>
      </c>
      <c r="X7" s="289" t="s">
        <v>24</v>
      </c>
      <c r="Y7" s="289" t="s">
        <v>25</v>
      </c>
      <c r="Z7" s="288" t="s">
        <v>22</v>
      </c>
      <c r="AA7" s="288"/>
      <c r="AB7" s="118" t="s">
        <v>22</v>
      </c>
      <c r="AC7" s="289" t="s">
        <v>23</v>
      </c>
      <c r="AD7" s="289" t="s">
        <v>24</v>
      </c>
      <c r="AE7" s="289" t="s">
        <v>25</v>
      </c>
      <c r="AF7" s="291" t="s">
        <v>22</v>
      </c>
      <c r="AG7" s="289" t="s">
        <v>23</v>
      </c>
      <c r="AH7" s="289" t="s">
        <v>24</v>
      </c>
      <c r="AI7" s="289" t="s">
        <v>25</v>
      </c>
      <c r="AJ7" s="291" t="s">
        <v>22</v>
      </c>
      <c r="AK7" s="289" t="s">
        <v>23</v>
      </c>
      <c r="AL7" s="289" t="s">
        <v>24</v>
      </c>
      <c r="AM7" s="289" t="s">
        <v>25</v>
      </c>
      <c r="AN7" s="291" t="s">
        <v>22</v>
      </c>
      <c r="AO7" s="289" t="s">
        <v>23</v>
      </c>
      <c r="AP7" s="289" t="s">
        <v>24</v>
      </c>
      <c r="AQ7" s="289" t="s">
        <v>25</v>
      </c>
      <c r="AR7" s="291" t="s">
        <v>22</v>
      </c>
      <c r="AS7" s="289" t="s">
        <v>23</v>
      </c>
      <c r="AT7" s="289" t="s">
        <v>24</v>
      </c>
      <c r="AU7" s="307" t="s">
        <v>25</v>
      </c>
      <c r="AV7" s="309" t="s">
        <v>26</v>
      </c>
      <c r="AW7" s="309" t="s">
        <v>27</v>
      </c>
      <c r="AX7" s="311"/>
    </row>
    <row r="8" spans="1:76" s="6" customFormat="1" ht="12" customHeight="1" thickBot="1">
      <c r="A8" s="294"/>
      <c r="B8" s="290"/>
      <c r="C8" s="296"/>
      <c r="D8" s="290"/>
      <c r="E8" s="290"/>
      <c r="F8" s="290"/>
      <c r="G8" s="290"/>
      <c r="H8" s="290"/>
      <c r="I8" s="290"/>
      <c r="J8" s="292"/>
      <c r="K8" s="290"/>
      <c r="L8" s="290"/>
      <c r="M8" s="290"/>
      <c r="N8" s="292"/>
      <c r="O8" s="290"/>
      <c r="P8" s="290"/>
      <c r="Q8" s="290"/>
      <c r="R8" s="292"/>
      <c r="S8" s="290"/>
      <c r="T8" s="290"/>
      <c r="U8" s="290"/>
      <c r="V8" s="292"/>
      <c r="W8" s="290"/>
      <c r="X8" s="290"/>
      <c r="Y8" s="290"/>
      <c r="Z8" s="87" t="s">
        <v>93</v>
      </c>
      <c r="AA8" s="87" t="s">
        <v>94</v>
      </c>
      <c r="AB8" s="88" t="s">
        <v>94</v>
      </c>
      <c r="AC8" s="290"/>
      <c r="AD8" s="290"/>
      <c r="AE8" s="290"/>
      <c r="AF8" s="292"/>
      <c r="AG8" s="290"/>
      <c r="AH8" s="290"/>
      <c r="AI8" s="290"/>
      <c r="AJ8" s="292"/>
      <c r="AK8" s="290"/>
      <c r="AL8" s="290"/>
      <c r="AM8" s="290"/>
      <c r="AN8" s="292"/>
      <c r="AO8" s="290"/>
      <c r="AP8" s="290"/>
      <c r="AQ8" s="290"/>
      <c r="AR8" s="292"/>
      <c r="AS8" s="290"/>
      <c r="AT8" s="290"/>
      <c r="AU8" s="308"/>
      <c r="AV8" s="310"/>
      <c r="AW8" s="310"/>
      <c r="AX8" s="312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13" t="s">
        <v>104</v>
      </c>
      <c r="AX9" s="314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7" t="s">
        <v>29</v>
      </c>
      <c r="BA11" s="323" t="s">
        <v>42</v>
      </c>
      <c r="BB11" s="319"/>
      <c r="BC11" s="315"/>
      <c r="BD11" s="318" t="s">
        <v>43</v>
      </c>
      <c r="BE11" s="319"/>
      <c r="BF11" s="320"/>
      <c r="BG11" s="318" t="s">
        <v>44</v>
      </c>
      <c r="BH11" s="319"/>
      <c r="BI11" s="315"/>
      <c r="BJ11" s="318" t="s">
        <v>45</v>
      </c>
      <c r="BK11" s="319"/>
      <c r="BL11" s="320"/>
      <c r="BM11" s="324" t="s">
        <v>130</v>
      </c>
      <c r="BN11" s="325"/>
      <c r="BO11" s="326"/>
      <c r="BP11" s="318" t="s">
        <v>46</v>
      </c>
      <c r="BQ11" s="319"/>
      <c r="BR11" s="320"/>
      <c r="BS11" s="318" t="s">
        <v>47</v>
      </c>
      <c r="BT11" s="319"/>
      <c r="BU11" s="315"/>
      <c r="BV11" s="318" t="s">
        <v>101</v>
      </c>
      <c r="BW11" s="319"/>
      <c r="BX11" s="32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8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1" t="s">
        <v>29</v>
      </c>
      <c r="BA31" s="323" t="s">
        <v>42</v>
      </c>
      <c r="BB31" s="319"/>
      <c r="BC31" s="319"/>
      <c r="BD31" s="318" t="s">
        <v>43</v>
      </c>
      <c r="BE31" s="319"/>
      <c r="BF31" s="315"/>
      <c r="BG31" s="318" t="s">
        <v>44</v>
      </c>
      <c r="BH31" s="319"/>
      <c r="BI31" s="319"/>
      <c r="BJ31" s="318" t="s">
        <v>45</v>
      </c>
      <c r="BK31" s="319"/>
      <c r="BL31" s="320"/>
      <c r="BM31" s="324" t="s">
        <v>130</v>
      </c>
      <c r="BN31" s="325"/>
      <c r="BO31" s="326"/>
      <c r="BP31" s="318" t="s">
        <v>46</v>
      </c>
      <c r="BQ31" s="319"/>
      <c r="BR31" s="319"/>
      <c r="BS31" s="315" t="s">
        <v>47</v>
      </c>
      <c r="BT31" s="316"/>
      <c r="BU31" s="317"/>
      <c r="BV31" s="318" t="s">
        <v>101</v>
      </c>
      <c r="BW31" s="319"/>
      <c r="BX31" s="32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2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3">
        <v>8924</v>
      </c>
      <c r="BB33" s="263">
        <v>23.992940385476999</v>
      </c>
      <c r="BC33" s="264">
        <v>6.4234782709192997</v>
      </c>
      <c r="BD33" s="248">
        <v>8843</v>
      </c>
      <c r="BE33" s="265">
        <v>22.612461834219001</v>
      </c>
      <c r="BF33" s="266">
        <v>5.8980912985904999</v>
      </c>
      <c r="BG33" s="253">
        <v>8899</v>
      </c>
      <c r="BH33" s="263">
        <v>40.538487470501998</v>
      </c>
      <c r="BI33" s="264">
        <v>10.38117952326</v>
      </c>
      <c r="BJ33" s="253">
        <v>8834</v>
      </c>
      <c r="BK33" s="263">
        <v>47.987434910573</v>
      </c>
      <c r="BL33" s="264">
        <v>8.0296180284416998</v>
      </c>
      <c r="BM33" s="253">
        <v>685</v>
      </c>
      <c r="BN33" s="263">
        <v>457.55474452555001</v>
      </c>
      <c r="BO33" s="264">
        <v>95.042658913118004</v>
      </c>
      <c r="BP33" s="253">
        <v>8704</v>
      </c>
      <c r="BQ33" s="263">
        <v>8.6952665441000008</v>
      </c>
      <c r="BR33" s="264">
        <v>1.1092926912000001</v>
      </c>
      <c r="BS33" s="253">
        <v>8817</v>
      </c>
      <c r="BT33" s="265">
        <v>179.56062152659999</v>
      </c>
      <c r="BU33" s="266">
        <v>28.868034447504002</v>
      </c>
      <c r="BV33" s="253">
        <v>8808</v>
      </c>
      <c r="BW33" s="263">
        <v>16.726498637601999</v>
      </c>
      <c r="BX33" s="264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8" t="s">
        <v>123</v>
      </c>
      <c r="BA34" s="260">
        <v>8657</v>
      </c>
      <c r="BB34" s="267">
        <v>21.045627815641001</v>
      </c>
      <c r="BC34" s="268">
        <v>4.5009109908241998</v>
      </c>
      <c r="BD34" s="260">
        <v>8544</v>
      </c>
      <c r="BE34" s="267">
        <v>19.166198501873001</v>
      </c>
      <c r="BF34" s="268">
        <v>5.3578705900230004</v>
      </c>
      <c r="BG34" s="260">
        <v>8612</v>
      </c>
      <c r="BH34" s="267">
        <v>43.316302833256003</v>
      </c>
      <c r="BI34" s="268">
        <v>10.364814517812</v>
      </c>
      <c r="BJ34" s="255">
        <v>8554</v>
      </c>
      <c r="BK34" s="269">
        <v>43.973579611877</v>
      </c>
      <c r="BL34" s="270">
        <v>6.6877897763835001</v>
      </c>
      <c r="BM34" s="255">
        <v>627</v>
      </c>
      <c r="BN34" s="269">
        <v>324.7033492823</v>
      </c>
      <c r="BO34" s="270">
        <v>53.553007733709002</v>
      </c>
      <c r="BP34" s="255">
        <v>8394</v>
      </c>
      <c r="BQ34" s="269">
        <v>9.2912318322999994</v>
      </c>
      <c r="BR34" s="270">
        <v>0.94039537449999999</v>
      </c>
      <c r="BS34" s="255">
        <v>8541</v>
      </c>
      <c r="BT34" s="269">
        <v>160.18897084650999</v>
      </c>
      <c r="BU34" s="270">
        <v>24.177376831962</v>
      </c>
      <c r="BV34" s="260">
        <v>8510</v>
      </c>
      <c r="BW34" s="267">
        <v>10.268860164512001</v>
      </c>
      <c r="BX34" s="268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48">
        <v>8988</v>
      </c>
      <c r="BB35" s="265">
        <v>29.500111259457</v>
      </c>
      <c r="BC35" s="266">
        <v>7.2376944976365998</v>
      </c>
      <c r="BD35" s="253">
        <v>8893</v>
      </c>
      <c r="BE35" s="263">
        <v>26.169908917126001</v>
      </c>
      <c r="BF35" s="264">
        <v>6.2758799999306003</v>
      </c>
      <c r="BG35" s="253">
        <v>8954</v>
      </c>
      <c r="BH35" s="263">
        <v>45.022671431761999</v>
      </c>
      <c r="BI35" s="264">
        <v>11.118938021268001</v>
      </c>
      <c r="BJ35" s="253">
        <v>8842</v>
      </c>
      <c r="BK35" s="263">
        <v>51.256276860439002</v>
      </c>
      <c r="BL35" s="264">
        <v>8.4125963036157998</v>
      </c>
      <c r="BM35" s="253">
        <v>714</v>
      </c>
      <c r="BN35" s="263">
        <v>422.02661064426002</v>
      </c>
      <c r="BO35" s="264">
        <v>81.690557085671998</v>
      </c>
      <c r="BP35" s="253">
        <v>8719</v>
      </c>
      <c r="BQ35" s="263">
        <v>8.0769468975999992</v>
      </c>
      <c r="BR35" s="264">
        <v>0.93008930089999997</v>
      </c>
      <c r="BS35" s="253">
        <v>8857</v>
      </c>
      <c r="BT35" s="263">
        <v>196.08004967822001</v>
      </c>
      <c r="BU35" s="264">
        <v>29.507922788881999</v>
      </c>
      <c r="BV35" s="253">
        <v>8839</v>
      </c>
      <c r="BW35" s="263">
        <v>19.702115623939001</v>
      </c>
      <c r="BX35" s="264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5">
        <v>8596</v>
      </c>
      <c r="BB36" s="269">
        <v>23.014076314564999</v>
      </c>
      <c r="BC36" s="270">
        <v>4.6815431887146</v>
      </c>
      <c r="BD36" s="260">
        <v>8481</v>
      </c>
      <c r="BE36" s="267">
        <v>21.41598868058</v>
      </c>
      <c r="BF36" s="268">
        <v>5.7083643521792</v>
      </c>
      <c r="BG36" s="260">
        <v>8566</v>
      </c>
      <c r="BH36" s="267">
        <v>46.148727527433998</v>
      </c>
      <c r="BI36" s="268">
        <v>10.744457951164</v>
      </c>
      <c r="BJ36" s="260">
        <v>8468</v>
      </c>
      <c r="BK36" s="267">
        <v>45.504251299007997</v>
      </c>
      <c r="BL36" s="268">
        <v>6.8463268750362003</v>
      </c>
      <c r="BM36" s="260">
        <v>626</v>
      </c>
      <c r="BN36" s="267">
        <v>314.04952076677</v>
      </c>
      <c r="BO36" s="268">
        <v>53.635383318942999</v>
      </c>
      <c r="BP36" s="260">
        <v>8249</v>
      </c>
      <c r="BQ36" s="267">
        <v>9.0659110194999997</v>
      </c>
      <c r="BR36" s="268">
        <v>0.9211383715</v>
      </c>
      <c r="BS36" s="260">
        <v>8466</v>
      </c>
      <c r="BT36" s="267">
        <v>164.14564138909</v>
      </c>
      <c r="BU36" s="268">
        <v>24.862255910327999</v>
      </c>
      <c r="BV36" s="260">
        <v>8444</v>
      </c>
      <c r="BW36" s="267">
        <v>11.744433917575</v>
      </c>
      <c r="BX36" s="268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3">
        <v>9220</v>
      </c>
      <c r="BB37" s="263">
        <v>34.025162689805001</v>
      </c>
      <c r="BC37" s="264">
        <v>7.4108957397223998</v>
      </c>
      <c r="BD37" s="253">
        <v>9083</v>
      </c>
      <c r="BE37" s="263">
        <v>28.457007596608999</v>
      </c>
      <c r="BF37" s="264">
        <v>6.1510026742420996</v>
      </c>
      <c r="BG37" s="253">
        <v>9147</v>
      </c>
      <c r="BH37" s="263">
        <v>48.461572100142</v>
      </c>
      <c r="BI37" s="264">
        <v>11.319917186231001</v>
      </c>
      <c r="BJ37" s="253">
        <v>9024</v>
      </c>
      <c r="BK37" s="263">
        <v>54.499113475176998</v>
      </c>
      <c r="BL37" s="264">
        <v>8.0987887584273999</v>
      </c>
      <c r="BM37" s="253">
        <v>703</v>
      </c>
      <c r="BN37" s="263">
        <v>408.54054054054001</v>
      </c>
      <c r="BO37" s="264">
        <v>71.952110880128004</v>
      </c>
      <c r="BP37" s="253">
        <v>8934</v>
      </c>
      <c r="BQ37" s="263">
        <v>7.6564629504999999</v>
      </c>
      <c r="BR37" s="264">
        <v>0.83671751999999999</v>
      </c>
      <c r="BS37" s="248">
        <v>9040</v>
      </c>
      <c r="BT37" s="265">
        <v>209.90818584070999</v>
      </c>
      <c r="BU37" s="266">
        <v>28.433197288915</v>
      </c>
      <c r="BV37" s="253">
        <v>9044</v>
      </c>
      <c r="BW37" s="263">
        <v>22.227111897391001</v>
      </c>
      <c r="BX37" s="264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0">
        <v>8477</v>
      </c>
      <c r="BB38" s="267">
        <v>24.612008965436001</v>
      </c>
      <c r="BC38" s="268">
        <v>4.8206984690018997</v>
      </c>
      <c r="BD38" s="260">
        <v>8349</v>
      </c>
      <c r="BE38" s="267">
        <v>23.326146843933</v>
      </c>
      <c r="BF38" s="268">
        <v>5.8962530855184996</v>
      </c>
      <c r="BG38" s="260">
        <v>8432</v>
      </c>
      <c r="BH38" s="267">
        <v>48.870730550285003</v>
      </c>
      <c r="BI38" s="268">
        <v>10.304399753878</v>
      </c>
      <c r="BJ38" s="260">
        <v>8306</v>
      </c>
      <c r="BK38" s="267">
        <v>46.741873344570003</v>
      </c>
      <c r="BL38" s="268">
        <v>6.7789255936012998</v>
      </c>
      <c r="BM38" s="260">
        <v>672</v>
      </c>
      <c r="BN38" s="267">
        <v>316.33779761904998</v>
      </c>
      <c r="BO38" s="268">
        <v>52.954586734720998</v>
      </c>
      <c r="BP38" s="260">
        <v>8147</v>
      </c>
      <c r="BQ38" s="267">
        <v>8.9146066036999994</v>
      </c>
      <c r="BR38" s="268">
        <v>0.92411973059999997</v>
      </c>
      <c r="BS38" s="255">
        <v>8313</v>
      </c>
      <c r="BT38" s="269">
        <v>167.78226873572001</v>
      </c>
      <c r="BU38" s="270">
        <v>24.695118584591999</v>
      </c>
      <c r="BV38" s="260">
        <v>8283</v>
      </c>
      <c r="BW38" s="267">
        <v>12.7857056622</v>
      </c>
      <c r="BX38" s="268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4">
        <v>6116</v>
      </c>
      <c r="BB39" s="235">
        <v>36.600882930019999</v>
      </c>
      <c r="BC39" s="236">
        <v>7.1438525194500997</v>
      </c>
      <c r="BD39" s="234">
        <v>6099</v>
      </c>
      <c r="BE39" s="235">
        <v>28.202000327922999</v>
      </c>
      <c r="BF39" s="236">
        <v>5.8116994396232</v>
      </c>
      <c r="BG39" s="237">
        <v>6115</v>
      </c>
      <c r="BH39" s="235">
        <v>48.892886345053</v>
      </c>
      <c r="BI39" s="238">
        <v>11.233135074890001</v>
      </c>
      <c r="BJ39" s="234">
        <v>6095</v>
      </c>
      <c r="BK39" s="235">
        <v>56.815750615257997</v>
      </c>
      <c r="BL39" s="236">
        <v>6.5612172172543</v>
      </c>
      <c r="BM39" s="253">
        <v>1123</v>
      </c>
      <c r="BN39" s="263">
        <v>402.17453250223002</v>
      </c>
      <c r="BO39" s="264">
        <v>69.237982423006002</v>
      </c>
      <c r="BP39" s="234">
        <v>5956</v>
      </c>
      <c r="BQ39" s="235">
        <v>7.5438213566151999</v>
      </c>
      <c r="BR39" s="236">
        <v>0.70692183176470003</v>
      </c>
      <c r="BS39" s="237">
        <v>6097</v>
      </c>
      <c r="BT39" s="235">
        <v>218.25848778087999</v>
      </c>
      <c r="BU39" s="238">
        <v>25.295402461809999</v>
      </c>
      <c r="BV39" s="239">
        <v>6052</v>
      </c>
      <c r="BW39" s="271">
        <v>22.889127561136998</v>
      </c>
      <c r="BX39" s="240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1">
        <v>5997</v>
      </c>
      <c r="BB40" s="242">
        <v>24.926963481741002</v>
      </c>
      <c r="BC40" s="243">
        <v>4.6373129556313</v>
      </c>
      <c r="BD40" s="241">
        <v>5974</v>
      </c>
      <c r="BE40" s="242">
        <v>22.092233009708998</v>
      </c>
      <c r="BF40" s="243">
        <v>5.6853158171151996</v>
      </c>
      <c r="BG40" s="244">
        <v>6005</v>
      </c>
      <c r="BH40" s="242">
        <v>48.424979184012997</v>
      </c>
      <c r="BI40" s="245">
        <v>10.325123247384999</v>
      </c>
      <c r="BJ40" s="241">
        <v>5970</v>
      </c>
      <c r="BK40" s="242">
        <v>47.898157453936001</v>
      </c>
      <c r="BL40" s="243">
        <v>5.6463913776153998</v>
      </c>
      <c r="BM40" s="255">
        <v>776</v>
      </c>
      <c r="BN40" s="269">
        <v>309.38144329897</v>
      </c>
      <c r="BO40" s="270">
        <v>45.606183689148999</v>
      </c>
      <c r="BP40" s="241">
        <v>5857</v>
      </c>
      <c r="BQ40" s="242">
        <v>9.0259518524841997</v>
      </c>
      <c r="BR40" s="243">
        <v>0.82990915198610005</v>
      </c>
      <c r="BS40" s="244">
        <v>5977</v>
      </c>
      <c r="BT40" s="242">
        <v>169.38949305672</v>
      </c>
      <c r="BU40" s="245">
        <v>22.984422509015999</v>
      </c>
      <c r="BV40" s="246">
        <v>5954</v>
      </c>
      <c r="BW40" s="272">
        <v>12.691971783674999</v>
      </c>
      <c r="BX40" s="24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48">
        <v>5950</v>
      </c>
      <c r="BB41" s="249">
        <v>38.587394957983001</v>
      </c>
      <c r="BC41" s="250">
        <v>7.4539213701611002</v>
      </c>
      <c r="BD41" s="248">
        <v>5903</v>
      </c>
      <c r="BE41" s="249">
        <v>29.534304590885998</v>
      </c>
      <c r="BF41" s="250">
        <v>5.9212441583083999</v>
      </c>
      <c r="BG41" s="251">
        <v>5932</v>
      </c>
      <c r="BH41" s="249">
        <v>50.867835468644998</v>
      </c>
      <c r="BI41" s="252">
        <v>11.373047609965001</v>
      </c>
      <c r="BJ41" s="248">
        <v>5904</v>
      </c>
      <c r="BK41" s="249">
        <v>57.561144986450003</v>
      </c>
      <c r="BL41" s="250">
        <v>7.1819829189525999</v>
      </c>
      <c r="BM41" s="253">
        <v>1061</v>
      </c>
      <c r="BN41" s="263">
        <v>394.31856738926001</v>
      </c>
      <c r="BO41" s="264">
        <v>76.530079942849</v>
      </c>
      <c r="BP41" s="248">
        <v>5829</v>
      </c>
      <c r="BQ41" s="249">
        <v>7.3894321495968001</v>
      </c>
      <c r="BR41" s="250">
        <v>0.75604961430369999</v>
      </c>
      <c r="BS41" s="251">
        <v>5911</v>
      </c>
      <c r="BT41" s="249">
        <v>223.37320250381001</v>
      </c>
      <c r="BU41" s="252">
        <v>26.306030252153001</v>
      </c>
      <c r="BV41" s="253">
        <v>5866</v>
      </c>
      <c r="BW41" s="263">
        <v>24.405727923628</v>
      </c>
      <c r="BX41" s="254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5">
        <v>6019</v>
      </c>
      <c r="BB42" s="256">
        <v>25.674862934042</v>
      </c>
      <c r="BC42" s="257">
        <v>4.7844656051578998</v>
      </c>
      <c r="BD42" s="255">
        <v>5955</v>
      </c>
      <c r="BE42" s="256">
        <v>22.974979009236002</v>
      </c>
      <c r="BF42" s="257">
        <v>5.8364691522641001</v>
      </c>
      <c r="BG42" s="258">
        <v>5998</v>
      </c>
      <c r="BH42" s="256">
        <v>49.318272757586001</v>
      </c>
      <c r="BI42" s="259">
        <v>10.510842423668</v>
      </c>
      <c r="BJ42" s="255">
        <v>5970</v>
      </c>
      <c r="BK42" s="256">
        <v>48.139363484086999</v>
      </c>
      <c r="BL42" s="257">
        <v>5.9282871588823998</v>
      </c>
      <c r="BM42" s="260">
        <v>798</v>
      </c>
      <c r="BN42" s="267">
        <v>308.09899749373</v>
      </c>
      <c r="BO42" s="268">
        <v>53.721868179542</v>
      </c>
      <c r="BP42" s="255">
        <v>5829</v>
      </c>
      <c r="BQ42" s="256">
        <v>9.0163835992450991</v>
      </c>
      <c r="BR42" s="257">
        <v>0.90783077738219997</v>
      </c>
      <c r="BS42" s="258">
        <v>5971</v>
      </c>
      <c r="BT42" s="256">
        <v>169.94607268464</v>
      </c>
      <c r="BU42" s="259">
        <v>23.021127269049</v>
      </c>
      <c r="BV42" s="260">
        <v>5933</v>
      </c>
      <c r="BW42" s="267">
        <v>13.195516602055999</v>
      </c>
      <c r="BX42" s="26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4">
        <v>6195</v>
      </c>
      <c r="BB43" s="235">
        <v>40.374495560935998</v>
      </c>
      <c r="BC43" s="236">
        <v>7.4932018517278003</v>
      </c>
      <c r="BD43" s="234">
        <v>6146</v>
      </c>
      <c r="BE43" s="235">
        <v>30.683859420760999</v>
      </c>
      <c r="BF43" s="236">
        <v>6.1034309717118003</v>
      </c>
      <c r="BG43" s="237">
        <v>6158</v>
      </c>
      <c r="BH43" s="235">
        <v>51.825592724910997</v>
      </c>
      <c r="BI43" s="238">
        <v>11.543244679908</v>
      </c>
      <c r="BJ43" s="234">
        <v>6125</v>
      </c>
      <c r="BK43" s="235">
        <v>58.464979591837</v>
      </c>
      <c r="BL43" s="236">
        <v>7.4166799906699996</v>
      </c>
      <c r="BM43" s="253">
        <v>1066</v>
      </c>
      <c r="BN43" s="263">
        <v>403.06285178235999</v>
      </c>
      <c r="BO43" s="264">
        <v>82.935705562875</v>
      </c>
      <c r="BP43" s="234">
        <v>6006</v>
      </c>
      <c r="BQ43" s="235">
        <v>7.3437562437562001</v>
      </c>
      <c r="BR43" s="236">
        <v>0.75879312333479998</v>
      </c>
      <c r="BS43" s="237">
        <v>6138</v>
      </c>
      <c r="BT43" s="235">
        <v>226.87601824698999</v>
      </c>
      <c r="BU43" s="238">
        <v>26.380689784931</v>
      </c>
      <c r="BV43" s="239">
        <v>6092</v>
      </c>
      <c r="BW43" s="271">
        <v>25.226854891660999</v>
      </c>
      <c r="BX43" s="240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5">
        <v>6063</v>
      </c>
      <c r="BB44" s="256">
        <v>26.259112650502999</v>
      </c>
      <c r="BC44" s="257">
        <v>4.8339626249618997</v>
      </c>
      <c r="BD44" s="255">
        <v>5996</v>
      </c>
      <c r="BE44" s="256">
        <v>23.820046697799</v>
      </c>
      <c r="BF44" s="257">
        <v>5.9946992207095997</v>
      </c>
      <c r="BG44" s="258">
        <v>6049</v>
      </c>
      <c r="BH44" s="256">
        <v>50.199206480409998</v>
      </c>
      <c r="BI44" s="259">
        <v>10.376501582156999</v>
      </c>
      <c r="BJ44" s="255">
        <v>5986</v>
      </c>
      <c r="BK44" s="256">
        <v>48.683260942197997</v>
      </c>
      <c r="BL44" s="257">
        <v>6.2071382459292996</v>
      </c>
      <c r="BM44" s="260">
        <v>706</v>
      </c>
      <c r="BN44" s="267">
        <v>312.32577903683</v>
      </c>
      <c r="BO44" s="268">
        <v>53.858694430001997</v>
      </c>
      <c r="BP44" s="255">
        <v>5870</v>
      </c>
      <c r="BQ44" s="256">
        <v>9.0370187393526002</v>
      </c>
      <c r="BR44" s="257">
        <v>0.97872807427289998</v>
      </c>
      <c r="BS44" s="258">
        <v>5996</v>
      </c>
      <c r="BT44" s="256">
        <v>171.53068712474999</v>
      </c>
      <c r="BU44" s="259">
        <v>23.911629610304001</v>
      </c>
      <c r="BV44" s="260">
        <v>5978</v>
      </c>
      <c r="BW44" s="267">
        <v>13.666276346604</v>
      </c>
      <c r="BX44" s="26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14</v>
      </c>
      <c r="M312" s="145">
        <v>2</v>
      </c>
      <c r="P312" s="146">
        <v>8</v>
      </c>
      <c r="Q312" s="147">
        <v>2</v>
      </c>
      <c r="T312" s="146">
        <v>23</v>
      </c>
      <c r="U312" s="147">
        <v>2</v>
      </c>
      <c r="X312" s="146">
        <v>27</v>
      </c>
      <c r="Y312" s="147">
        <v>2</v>
      </c>
      <c r="Z312" s="142"/>
      <c r="AA312" s="142"/>
      <c r="AD312" s="148">
        <v>230</v>
      </c>
      <c r="AE312" s="147">
        <v>9</v>
      </c>
      <c r="AH312" s="146">
        <v>15</v>
      </c>
      <c r="AI312" s="147">
        <v>2</v>
      </c>
      <c r="AL312" s="146">
        <v>7.8</v>
      </c>
      <c r="AM312" s="147">
        <v>9</v>
      </c>
      <c r="AP312" s="146">
        <v>118</v>
      </c>
      <c r="AQ312" s="147">
        <v>2</v>
      </c>
      <c r="AT312" s="146">
        <v>8</v>
      </c>
      <c r="AU312" s="147">
        <v>2</v>
      </c>
      <c r="AV312" s="183">
        <v>27</v>
      </c>
      <c r="AW312" s="147" t="s">
        <v>116</v>
      </c>
    </row>
    <row r="313" spans="1:50">
      <c r="L313" s="144">
        <v>17</v>
      </c>
      <c r="M313" s="145">
        <v>3</v>
      </c>
      <c r="P313" s="146">
        <v>11</v>
      </c>
      <c r="Q313" s="147">
        <v>3</v>
      </c>
      <c r="T313" s="146">
        <v>30</v>
      </c>
      <c r="U313" s="147">
        <v>3</v>
      </c>
      <c r="X313" s="146">
        <v>32</v>
      </c>
      <c r="Y313" s="147">
        <v>3</v>
      </c>
      <c r="Z313" s="142"/>
      <c r="AA313" s="142"/>
      <c r="AD313" s="148">
        <v>243</v>
      </c>
      <c r="AE313" s="147">
        <v>8</v>
      </c>
      <c r="AH313" s="146">
        <v>21</v>
      </c>
      <c r="AI313" s="147">
        <v>3</v>
      </c>
      <c r="AL313" s="149">
        <v>8.1</v>
      </c>
      <c r="AM313" s="147">
        <v>8</v>
      </c>
      <c r="AP313" s="146">
        <v>132</v>
      </c>
      <c r="AQ313" s="147">
        <v>3</v>
      </c>
      <c r="AT313" s="146">
        <v>10</v>
      </c>
      <c r="AU313" s="147">
        <v>3</v>
      </c>
      <c r="AV313" s="183">
        <v>37</v>
      </c>
      <c r="AW313" s="147" t="s">
        <v>117</v>
      </c>
    </row>
    <row r="314" spans="1:50">
      <c r="L314" s="144">
        <v>20</v>
      </c>
      <c r="M314" s="145">
        <v>4</v>
      </c>
      <c r="P314" s="146">
        <v>13</v>
      </c>
      <c r="Q314" s="147">
        <v>4</v>
      </c>
      <c r="T314" s="146">
        <v>35</v>
      </c>
      <c r="U314" s="147">
        <v>4</v>
      </c>
      <c r="X314" s="146">
        <v>36</v>
      </c>
      <c r="Y314" s="147">
        <v>4</v>
      </c>
      <c r="Z314" s="142"/>
      <c r="AA314" s="142"/>
      <c r="AD314" s="148">
        <v>260</v>
      </c>
      <c r="AE314" s="147">
        <v>7</v>
      </c>
      <c r="AH314" s="146">
        <v>27</v>
      </c>
      <c r="AI314" s="147">
        <v>4</v>
      </c>
      <c r="AL314" s="146">
        <v>8.4</v>
      </c>
      <c r="AM314" s="147">
        <v>7</v>
      </c>
      <c r="AP314" s="146">
        <v>145</v>
      </c>
      <c r="AQ314" s="147">
        <v>4</v>
      </c>
      <c r="AT314" s="146">
        <v>11</v>
      </c>
      <c r="AU314" s="147">
        <v>4</v>
      </c>
      <c r="AV314" s="183">
        <v>47</v>
      </c>
      <c r="AW314" s="147" t="s">
        <v>118</v>
      </c>
    </row>
    <row r="315" spans="1:50" ht="14.25" thickBot="1">
      <c r="L315" s="144">
        <v>23</v>
      </c>
      <c r="M315" s="145">
        <v>5</v>
      </c>
      <c r="P315" s="150">
        <v>15</v>
      </c>
      <c r="Q315" s="151">
        <v>5</v>
      </c>
      <c r="T315" s="150">
        <v>40</v>
      </c>
      <c r="U315" s="151">
        <v>5</v>
      </c>
      <c r="X315" s="150">
        <v>39</v>
      </c>
      <c r="Y315" s="151">
        <v>5</v>
      </c>
      <c r="Z315" s="142"/>
      <c r="AA315" s="142"/>
      <c r="AD315" s="152">
        <v>278</v>
      </c>
      <c r="AE315" s="151">
        <v>6</v>
      </c>
      <c r="AH315" s="150">
        <v>35</v>
      </c>
      <c r="AI315" s="151">
        <v>5</v>
      </c>
      <c r="AL315" s="150">
        <v>8.6999999999999993</v>
      </c>
      <c r="AM315" s="151">
        <v>6</v>
      </c>
      <c r="AP315" s="150">
        <v>157</v>
      </c>
      <c r="AQ315" s="151">
        <v>5</v>
      </c>
      <c r="AT315" s="150">
        <v>12</v>
      </c>
      <c r="AU315" s="151">
        <v>5</v>
      </c>
      <c r="AV315" s="184">
        <v>57</v>
      </c>
      <c r="AW315" s="153" t="s">
        <v>119</v>
      </c>
    </row>
    <row r="316" spans="1:50">
      <c r="L316" s="144">
        <v>25</v>
      </c>
      <c r="M316" s="145">
        <v>6</v>
      </c>
      <c r="P316" s="146">
        <v>18</v>
      </c>
      <c r="Q316" s="147">
        <v>6</v>
      </c>
      <c r="T316" s="146">
        <v>45</v>
      </c>
      <c r="U316" s="147">
        <v>6</v>
      </c>
      <c r="X316" s="146">
        <v>42</v>
      </c>
      <c r="Y316" s="147">
        <v>6</v>
      </c>
      <c r="Z316" s="142"/>
      <c r="AA316" s="142"/>
      <c r="AD316" s="148">
        <v>297</v>
      </c>
      <c r="AE316" s="147">
        <v>5</v>
      </c>
      <c r="AH316" s="146">
        <v>44</v>
      </c>
      <c r="AI316" s="147">
        <v>6</v>
      </c>
      <c r="AL316" s="146">
        <v>9</v>
      </c>
      <c r="AM316" s="147">
        <v>5</v>
      </c>
      <c r="AP316" s="146">
        <v>168</v>
      </c>
      <c r="AQ316" s="147">
        <v>6</v>
      </c>
      <c r="AT316" s="154">
        <v>14</v>
      </c>
      <c r="AU316" s="155">
        <v>6</v>
      </c>
      <c r="AV316" s="156"/>
      <c r="AW316" s="156"/>
    </row>
    <row r="317" spans="1:50">
      <c r="L317" s="144">
        <v>28</v>
      </c>
      <c r="M317" s="145">
        <v>7</v>
      </c>
      <c r="P317" s="146">
        <v>20</v>
      </c>
      <c r="Q317" s="147">
        <v>7</v>
      </c>
      <c r="T317" s="146">
        <v>50</v>
      </c>
      <c r="U317" s="147">
        <v>7</v>
      </c>
      <c r="X317" s="146">
        <v>45</v>
      </c>
      <c r="Y317" s="147">
        <v>7</v>
      </c>
      <c r="Z317" s="142"/>
      <c r="AA317" s="142"/>
      <c r="AD317" s="148">
        <v>319</v>
      </c>
      <c r="AE317" s="147">
        <v>4</v>
      </c>
      <c r="AH317" s="146">
        <v>54</v>
      </c>
      <c r="AI317" s="147">
        <v>7</v>
      </c>
      <c r="AL317" s="149">
        <v>9.4</v>
      </c>
      <c r="AM317" s="147">
        <v>4</v>
      </c>
      <c r="AP317" s="146">
        <v>179</v>
      </c>
      <c r="AQ317" s="147">
        <v>7</v>
      </c>
      <c r="AT317" s="146">
        <v>16</v>
      </c>
      <c r="AU317" s="147">
        <v>7</v>
      </c>
      <c r="AV317" s="156"/>
      <c r="AW317" s="156"/>
    </row>
    <row r="318" spans="1:50">
      <c r="L318" s="144">
        <v>30</v>
      </c>
      <c r="M318" s="145">
        <v>8</v>
      </c>
      <c r="P318" s="146">
        <v>23</v>
      </c>
      <c r="Q318" s="147">
        <v>8</v>
      </c>
      <c r="T318" s="146">
        <v>54</v>
      </c>
      <c r="U318" s="147">
        <v>8</v>
      </c>
      <c r="X318" s="146">
        <v>48</v>
      </c>
      <c r="Y318" s="147">
        <v>8</v>
      </c>
      <c r="Z318" s="142"/>
      <c r="AA318" s="142"/>
      <c r="AD318" s="148">
        <v>343</v>
      </c>
      <c r="AE318" s="147">
        <v>3</v>
      </c>
      <c r="AH318" s="146">
        <v>64</v>
      </c>
      <c r="AI318" s="147">
        <v>8</v>
      </c>
      <c r="AL318" s="146">
        <v>9.9</v>
      </c>
      <c r="AM318" s="147">
        <v>3</v>
      </c>
      <c r="AP318" s="146">
        <v>190</v>
      </c>
      <c r="AQ318" s="147">
        <v>8</v>
      </c>
      <c r="AT318" s="146">
        <v>18</v>
      </c>
      <c r="AU318" s="147">
        <v>8</v>
      </c>
      <c r="AV318" s="156"/>
      <c r="AW318" s="156"/>
    </row>
    <row r="319" spans="1:50">
      <c r="L319" s="144">
        <v>33</v>
      </c>
      <c r="M319" s="145">
        <v>9</v>
      </c>
      <c r="P319" s="146">
        <v>26</v>
      </c>
      <c r="Q319" s="147">
        <v>9</v>
      </c>
      <c r="T319" s="146">
        <v>58</v>
      </c>
      <c r="U319" s="147">
        <v>9</v>
      </c>
      <c r="X319" s="146">
        <v>50</v>
      </c>
      <c r="Y319" s="147">
        <v>9</v>
      </c>
      <c r="Z319" s="142"/>
      <c r="AA319" s="142"/>
      <c r="AD319" s="148">
        <v>375</v>
      </c>
      <c r="AE319" s="147">
        <v>2</v>
      </c>
      <c r="AH319" s="146">
        <v>76</v>
      </c>
      <c r="AI319" s="147">
        <v>9</v>
      </c>
      <c r="AL319" s="146">
        <v>10.4</v>
      </c>
      <c r="AM319" s="147">
        <v>2</v>
      </c>
      <c r="AP319" s="146">
        <v>200</v>
      </c>
      <c r="AQ319" s="147">
        <v>9</v>
      </c>
      <c r="AT319" s="146">
        <v>20</v>
      </c>
      <c r="AU319" s="147">
        <v>9</v>
      </c>
      <c r="AV319" s="156"/>
      <c r="AW319" s="156"/>
    </row>
    <row r="320" spans="1:50" ht="14.25" thickBot="1">
      <c r="L320" s="157">
        <v>36</v>
      </c>
      <c r="M320" s="158">
        <v>10</v>
      </c>
      <c r="P320" s="159">
        <v>29</v>
      </c>
      <c r="Q320" s="160">
        <v>10</v>
      </c>
      <c r="T320" s="159">
        <v>63</v>
      </c>
      <c r="U320" s="160">
        <v>10</v>
      </c>
      <c r="X320" s="159">
        <v>53</v>
      </c>
      <c r="Y320" s="160">
        <v>10</v>
      </c>
      <c r="Z320" s="142"/>
      <c r="AA320" s="142"/>
      <c r="AD320" s="161">
        <v>418</v>
      </c>
      <c r="AE320" s="160">
        <v>1</v>
      </c>
      <c r="AH320" s="159">
        <v>88</v>
      </c>
      <c r="AI320" s="160">
        <v>10</v>
      </c>
      <c r="AL320" s="159">
        <v>11.3</v>
      </c>
      <c r="AM320" s="160">
        <v>1</v>
      </c>
      <c r="AP320" s="159">
        <v>210</v>
      </c>
      <c r="AQ320" s="160">
        <v>10</v>
      </c>
      <c r="AT320" s="159">
        <v>23</v>
      </c>
      <c r="AU320" s="160">
        <v>10</v>
      </c>
      <c r="AV320" s="156"/>
      <c r="AW320" s="156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abSelected="1" zoomScale="90" zoomScaleNormal="90" workbookViewId="0">
      <selection activeCell="K18" sqref="K18"/>
    </sheetView>
  </sheetViews>
  <sheetFormatPr defaultRowHeight="13.5"/>
  <cols>
    <col min="1" max="1" width="11.625" style="2" customWidth="1"/>
    <col min="2" max="2" width="11.875" style="2" customWidth="1"/>
    <col min="3" max="3" width="11.625" style="119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7"/>
      <c r="C1" s="298"/>
    </row>
    <row r="2" spans="1:76" s="6" customFormat="1" ht="20.100000000000001" customHeight="1" thickTop="1" thickBot="1">
      <c r="A2" s="299" t="s">
        <v>86</v>
      </c>
      <c r="B2" s="305"/>
      <c r="C2" s="306"/>
      <c r="D2" s="301" t="s">
        <v>1</v>
      </c>
      <c r="E2" s="302"/>
      <c r="F2" s="301" t="s">
        <v>2</v>
      </c>
      <c r="G2" s="302"/>
      <c r="H2" s="303"/>
      <c r="I2" s="304"/>
      <c r="J2" s="285" t="s">
        <v>3</v>
      </c>
      <c r="K2" s="286"/>
      <c r="L2" s="286"/>
      <c r="M2" s="287"/>
      <c r="N2" s="285" t="s">
        <v>4</v>
      </c>
      <c r="O2" s="286"/>
      <c r="P2" s="286"/>
      <c r="Q2" s="287"/>
      <c r="R2" s="285" t="s">
        <v>5</v>
      </c>
      <c r="S2" s="286"/>
      <c r="T2" s="286"/>
      <c r="U2" s="287"/>
      <c r="V2" s="285" t="s">
        <v>120</v>
      </c>
      <c r="W2" s="286"/>
      <c r="X2" s="286"/>
      <c r="Y2" s="287"/>
      <c r="Z2" s="285" t="s">
        <v>87</v>
      </c>
      <c r="AA2" s="286"/>
      <c r="AB2" s="286"/>
      <c r="AC2" s="286"/>
      <c r="AD2" s="286"/>
      <c r="AE2" s="287"/>
      <c r="AF2" s="285" t="s">
        <v>88</v>
      </c>
      <c r="AG2" s="286"/>
      <c r="AH2" s="286"/>
      <c r="AI2" s="287"/>
      <c r="AJ2" s="285" t="s">
        <v>89</v>
      </c>
      <c r="AK2" s="286"/>
      <c r="AL2" s="286"/>
      <c r="AM2" s="287"/>
      <c r="AN2" s="285" t="s">
        <v>121</v>
      </c>
      <c r="AO2" s="286"/>
      <c r="AP2" s="286"/>
      <c r="AQ2" s="287"/>
      <c r="AR2" s="285" t="s">
        <v>90</v>
      </c>
      <c r="AS2" s="286"/>
      <c r="AT2" s="286"/>
      <c r="AU2" s="286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9"/>
      <c r="B3" s="110"/>
      <c r="C3" s="116" t="s">
        <v>8</v>
      </c>
      <c r="D3" s="7">
        <f>COUNT(D10:D309)</f>
        <v>0</v>
      </c>
      <c r="E3" s="162" t="s">
        <v>137</v>
      </c>
      <c r="F3" s="7">
        <f>COUNT(F10:F309)</f>
        <v>0</v>
      </c>
      <c r="G3" s="162" t="s">
        <v>137</v>
      </c>
      <c r="H3" s="7">
        <f>COUNT(H10:H309)</f>
        <v>0</v>
      </c>
      <c r="I3" s="162"/>
      <c r="J3" s="7">
        <f>COUNT(J10:J309)</f>
        <v>0</v>
      </c>
      <c r="K3" s="163" t="s">
        <v>133</v>
      </c>
      <c r="L3" s="164" t="s">
        <v>132</v>
      </c>
      <c r="M3" s="30" t="s">
        <v>9</v>
      </c>
      <c r="N3" s="7">
        <f>COUNT(N10:N309)</f>
        <v>0</v>
      </c>
      <c r="O3" s="163" t="s">
        <v>133</v>
      </c>
      <c r="P3" s="164" t="s">
        <v>132</v>
      </c>
      <c r="Q3" s="30" t="s">
        <v>9</v>
      </c>
      <c r="R3" s="7">
        <f>COUNT(R10:R309)</f>
        <v>0</v>
      </c>
      <c r="S3" s="163" t="s">
        <v>133</v>
      </c>
      <c r="T3" s="164" t="s">
        <v>132</v>
      </c>
      <c r="U3" s="30" t="s">
        <v>9</v>
      </c>
      <c r="V3" s="7">
        <f>COUNT(V10:V309)</f>
        <v>0</v>
      </c>
      <c r="W3" s="163" t="s">
        <v>133</v>
      </c>
      <c r="X3" s="164" t="s">
        <v>132</v>
      </c>
      <c r="Y3" s="30" t="s">
        <v>9</v>
      </c>
      <c r="Z3" s="279" t="s">
        <v>91</v>
      </c>
      <c r="AA3" s="280"/>
      <c r="AB3" s="7">
        <f>COUNT(AB10:AB309)</f>
        <v>0</v>
      </c>
      <c r="AC3" s="163" t="s">
        <v>133</v>
      </c>
      <c r="AD3" s="164" t="s">
        <v>132</v>
      </c>
      <c r="AE3" s="30" t="s">
        <v>9</v>
      </c>
      <c r="AF3" s="7">
        <f>COUNT(AF10:AF309)</f>
        <v>0</v>
      </c>
      <c r="AG3" s="163" t="s">
        <v>133</v>
      </c>
      <c r="AH3" s="164" t="s">
        <v>132</v>
      </c>
      <c r="AI3" s="30" t="s">
        <v>9</v>
      </c>
      <c r="AJ3" s="7">
        <f>COUNT(AJ10:AJ309)</f>
        <v>0</v>
      </c>
      <c r="AK3" s="163" t="s">
        <v>133</v>
      </c>
      <c r="AL3" s="164" t="s">
        <v>132</v>
      </c>
      <c r="AM3" s="30" t="s">
        <v>9</v>
      </c>
      <c r="AN3" s="7">
        <f>COUNT(AN10:AN309)</f>
        <v>0</v>
      </c>
      <c r="AO3" s="163" t="s">
        <v>133</v>
      </c>
      <c r="AP3" s="164" t="s">
        <v>132</v>
      </c>
      <c r="AQ3" s="30" t="s">
        <v>9</v>
      </c>
      <c r="AR3" s="7">
        <f>COUNT(AR10:AR309)</f>
        <v>0</v>
      </c>
      <c r="AS3" s="163" t="s">
        <v>133</v>
      </c>
      <c r="AT3" s="164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9"/>
      <c r="B4" s="110"/>
      <c r="C4" s="116" t="s">
        <v>11</v>
      </c>
      <c r="D4" s="11">
        <f>SUM(D10:D309)</f>
        <v>0</v>
      </c>
      <c r="E4" s="165">
        <v>156.80000000000001</v>
      </c>
      <c r="F4" s="11">
        <f>SUM(F10:F309)</f>
        <v>0</v>
      </c>
      <c r="G4" s="165">
        <v>50.3</v>
      </c>
      <c r="H4" s="11">
        <f>SUM(H10:H309)</f>
        <v>0</v>
      </c>
      <c r="I4" s="165"/>
      <c r="J4" s="11">
        <f>SUM(J10:J309)</f>
        <v>0</v>
      </c>
      <c r="K4" s="166" t="s">
        <v>12</v>
      </c>
      <c r="L4" s="167" t="s">
        <v>13</v>
      </c>
      <c r="M4" s="168" t="e">
        <f>IF(J5-K5&gt;0,"↑",IF(J5-K5&lt;0,"↓","±"))</f>
        <v>#VALUE!</v>
      </c>
      <c r="N4" s="11">
        <f>SUM(N10:N309)</f>
        <v>0</v>
      </c>
      <c r="O4" s="166" t="s">
        <v>12</v>
      </c>
      <c r="P4" s="167" t="s">
        <v>13</v>
      </c>
      <c r="Q4" s="168" t="e">
        <f>IF(N5-O5&gt;0,"↑",IF(N5-O5&lt;0,"↓","±"))</f>
        <v>#VALUE!</v>
      </c>
      <c r="R4" s="11">
        <f>SUM(R10:R309)</f>
        <v>0</v>
      </c>
      <c r="S4" s="166" t="s">
        <v>12</v>
      </c>
      <c r="T4" s="167" t="s">
        <v>13</v>
      </c>
      <c r="U4" s="168" t="e">
        <f>IF(R5-S5&gt;0,"↑",IF(R5-S5&lt;0,"↓","±"))</f>
        <v>#VALUE!</v>
      </c>
      <c r="V4" s="11">
        <f>SUM(V10:V309)</f>
        <v>0</v>
      </c>
      <c r="W4" s="166" t="s">
        <v>12</v>
      </c>
      <c r="X4" s="167" t="s">
        <v>13</v>
      </c>
      <c r="Y4" s="168" t="e">
        <f>IF(V5-W5&gt;0,"↑",IF(V5-W5&lt;0,"↓","±"))</f>
        <v>#VALUE!</v>
      </c>
      <c r="Z4" s="281"/>
      <c r="AA4" s="282"/>
      <c r="AB4" s="11">
        <f>SUM(AB10:AB309)</f>
        <v>0</v>
      </c>
      <c r="AC4" s="166" t="s">
        <v>12</v>
      </c>
      <c r="AD4" s="167" t="s">
        <v>13</v>
      </c>
      <c r="AE4" s="168" t="e">
        <f>IF(AB5-AC5&gt;0,"↓",IF(AB5-AC5&lt;0,"↑","±"))</f>
        <v>#VALUE!</v>
      </c>
      <c r="AF4" s="11">
        <f>SUM(AF10:AF309)</f>
        <v>0</v>
      </c>
      <c r="AG4" s="166" t="s">
        <v>12</v>
      </c>
      <c r="AH4" s="167" t="s">
        <v>13</v>
      </c>
      <c r="AI4" s="168" t="e">
        <f>IF(AF5-AG5&gt;0,"↑",IF(AF5-AG5&lt;0,"↓","±"))</f>
        <v>#VALUE!</v>
      </c>
      <c r="AJ4" s="11">
        <f>SUM(AJ10:AJ309)</f>
        <v>0</v>
      </c>
      <c r="AK4" s="166" t="s">
        <v>12</v>
      </c>
      <c r="AL4" s="167" t="s">
        <v>13</v>
      </c>
      <c r="AM4" s="168" t="e">
        <f>IF(AJ5-AK5&gt;0,"↓",IF(AJ5-AK5&lt;0,"↑","±"))</f>
        <v>#VALUE!</v>
      </c>
      <c r="AN4" s="11">
        <f>SUM(AN10:AN309)</f>
        <v>0</v>
      </c>
      <c r="AO4" s="166" t="s">
        <v>12</v>
      </c>
      <c r="AP4" s="167" t="s">
        <v>13</v>
      </c>
      <c r="AQ4" s="168" t="e">
        <f>IF(AN5-AO5&gt;0,"↑",IF(AN5-AO5&lt;0,"↓","±"))</f>
        <v>#VALUE!</v>
      </c>
      <c r="AR4" s="11">
        <f>SUM(AR10:AR309)</f>
        <v>0</v>
      </c>
      <c r="AS4" s="166" t="s">
        <v>12</v>
      </c>
      <c r="AT4" s="167" t="s">
        <v>13</v>
      </c>
      <c r="AU4" s="169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9"/>
      <c r="B5" s="110"/>
      <c r="C5" s="116" t="s">
        <v>15</v>
      </c>
      <c r="D5" s="12" t="str">
        <f>IF((D3&gt;0),D4/D3,"")</f>
        <v/>
      </c>
      <c r="E5" s="170" t="s">
        <v>138</v>
      </c>
      <c r="F5" s="12" t="str">
        <f>IF((F3&gt;0),F4/F3,"")</f>
        <v/>
      </c>
      <c r="G5" s="170" t="s">
        <v>138</v>
      </c>
      <c r="H5" s="12" t="str">
        <f>IF((H3&gt;0),H4/H3,"")</f>
        <v/>
      </c>
      <c r="I5" s="170"/>
      <c r="J5" s="12" t="str">
        <f>IF((J3&gt;0),J4/J3,"")</f>
        <v/>
      </c>
      <c r="K5" s="171">
        <f>BB38</f>
        <v>24.612008965436001</v>
      </c>
      <c r="L5" s="172">
        <f>BB18</f>
        <v>25.24013157894737</v>
      </c>
      <c r="M5" s="13" t="s">
        <v>16</v>
      </c>
      <c r="N5" s="12" t="str">
        <f>IF((N3&gt;0),N4/N3,"")</f>
        <v/>
      </c>
      <c r="O5" s="171">
        <f>BE38</f>
        <v>23.326146843933</v>
      </c>
      <c r="P5" s="172">
        <f>BE18</f>
        <v>23.997073884418434</v>
      </c>
      <c r="Q5" s="13" t="s">
        <v>16</v>
      </c>
      <c r="R5" s="12" t="str">
        <f>IF((R3&gt;0),R4/R3,"")</f>
        <v/>
      </c>
      <c r="S5" s="171">
        <f>BH38</f>
        <v>48.870730550285003</v>
      </c>
      <c r="T5" s="172">
        <f>BH18</f>
        <v>49.393718042366693</v>
      </c>
      <c r="U5" s="13" t="s">
        <v>16</v>
      </c>
      <c r="V5" s="12" t="str">
        <f>IF((V3&gt;0),V4/V3,"")</f>
        <v/>
      </c>
      <c r="W5" s="171">
        <f>BK38</f>
        <v>46.741873344570003</v>
      </c>
      <c r="X5" s="172">
        <f>BK18</f>
        <v>48.585294117647059</v>
      </c>
      <c r="Y5" s="13" t="s">
        <v>16</v>
      </c>
      <c r="Z5" s="281"/>
      <c r="AA5" s="282"/>
      <c r="AB5" s="12" t="str">
        <f>IF((AB3&gt;0),AB4/AB3,"")</f>
        <v/>
      </c>
      <c r="AC5" s="171">
        <f>BN38</f>
        <v>316.33779761904998</v>
      </c>
      <c r="AD5" s="172">
        <f>BN18</f>
        <v>294.16932270916334</v>
      </c>
      <c r="AE5" s="13" t="s">
        <v>16</v>
      </c>
      <c r="AF5" s="12" t="str">
        <f>IF((AF3&gt;0),AF4/AF3,"")</f>
        <v/>
      </c>
      <c r="AG5" s="171"/>
      <c r="AH5" s="172"/>
      <c r="AI5" s="13" t="s">
        <v>16</v>
      </c>
      <c r="AJ5" s="12" t="str">
        <f>IF((AJ3&gt;0),AJ4/AJ3,"")</f>
        <v/>
      </c>
      <c r="AK5" s="171">
        <f>BQ38</f>
        <v>8.9146066036999994</v>
      </c>
      <c r="AL5" s="172">
        <f>BQ18</f>
        <v>8.6830296296296101</v>
      </c>
      <c r="AM5" s="13" t="s">
        <v>16</v>
      </c>
      <c r="AN5" s="12" t="str">
        <f>IF((AN3&gt;0),AN4/AN3,"")</f>
        <v/>
      </c>
      <c r="AO5" s="171">
        <f>BT38</f>
        <v>167.78226873572001</v>
      </c>
      <c r="AP5" s="172">
        <f>BT18</f>
        <v>176.00954478707783</v>
      </c>
      <c r="AQ5" s="13" t="s">
        <v>16</v>
      </c>
      <c r="AR5" s="12" t="str">
        <f>IF((AR3&gt;0),AR4/AR3,"")</f>
        <v/>
      </c>
      <c r="AS5" s="171">
        <f>BW38</f>
        <v>12.7857056622</v>
      </c>
      <c r="AT5" s="172">
        <f>BW18</f>
        <v>14.051554207733131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0"/>
      <c r="B6" s="111"/>
      <c r="C6" s="117" t="s">
        <v>18</v>
      </c>
      <c r="D6" s="15" t="str">
        <f>IF((D3&gt;0),STDEV(D10:D309),"")</f>
        <v/>
      </c>
      <c r="E6" s="173">
        <v>156.5</v>
      </c>
      <c r="F6" s="15" t="str">
        <f>IF((F3&gt;0),STDEV(F10:F309),"")</f>
        <v/>
      </c>
      <c r="G6" s="173">
        <v>49.9</v>
      </c>
      <c r="H6" s="15" t="str">
        <f>IF((H3&gt;0),STDEV(H10:H309),"")</f>
        <v/>
      </c>
      <c r="I6" s="173"/>
      <c r="J6" s="15" t="str">
        <f>IF((J3&gt;0),STDEV(J10:J309),"")</f>
        <v/>
      </c>
      <c r="K6" s="174">
        <f>BC38</f>
        <v>4.8206984690018997</v>
      </c>
      <c r="L6" s="175">
        <f>BC18</f>
        <v>4.4435310737902594</v>
      </c>
      <c r="M6" s="16" t="e">
        <f>IF(J5-L5&gt;0,"↑",IF(J5-L5&lt;0,"↓","±"))</f>
        <v>#VALUE!</v>
      </c>
      <c r="N6" s="15" t="str">
        <f>IF((N3&gt;0),STDEV(N10:N309),"")</f>
        <v/>
      </c>
      <c r="O6" s="174">
        <f>BF38</f>
        <v>5.8962530855184996</v>
      </c>
      <c r="P6" s="175">
        <f>BF18</f>
        <v>5.6311904598648255</v>
      </c>
      <c r="Q6" s="16" t="e">
        <f>IF(N5-P5&gt;0,"↑",IF(N5-P5&lt;0,"↓","±"))</f>
        <v>#VALUE!</v>
      </c>
      <c r="R6" s="15" t="str">
        <f>IF((R3&gt;0),STDEV(R10:R309),"")</f>
        <v/>
      </c>
      <c r="S6" s="174">
        <f>BI38</f>
        <v>10.304399753878</v>
      </c>
      <c r="T6" s="175">
        <f>BI18</f>
        <v>10.030733851692016</v>
      </c>
      <c r="U6" s="16" t="e">
        <f>IF(R5-T5&gt;0,"↑",IF(R5-T5&lt;0,"↓","±"))</f>
        <v>#VALUE!</v>
      </c>
      <c r="V6" s="15" t="str">
        <f>IF((V3&gt;0),STDEV(V10:V309),"")</f>
        <v/>
      </c>
      <c r="W6" s="174">
        <f>BL38</f>
        <v>6.7789255936012998</v>
      </c>
      <c r="X6" s="175">
        <f>BL18</f>
        <v>6.1215690199846629</v>
      </c>
      <c r="Y6" s="16" t="e">
        <f>IF(V5-X5&gt;0,"↑",IF(V5-X5&lt;0,"↓","±"))</f>
        <v>#VALUE!</v>
      </c>
      <c r="Z6" s="283"/>
      <c r="AA6" s="284"/>
      <c r="AB6" s="15" t="str">
        <f>IF((AB3&gt;0),STDEV(AB10:AB309),"")</f>
        <v/>
      </c>
      <c r="AC6" s="174">
        <f>BO38</f>
        <v>52.954586734720998</v>
      </c>
      <c r="AD6" s="175">
        <f>BO18</f>
        <v>40.2519606206235</v>
      </c>
      <c r="AE6" s="16" t="e">
        <f>IF(AB5-AD5&gt;0,"↓",IF(AB5-AD5&lt;0,"↑","±"))</f>
        <v>#VALUE!</v>
      </c>
      <c r="AF6" s="15" t="str">
        <f>IF((AF3&gt;0),STDEV(AF10:AF309),"")</f>
        <v/>
      </c>
      <c r="AG6" s="174"/>
      <c r="AH6" s="175"/>
      <c r="AI6" s="16" t="e">
        <f>IF(AF5-AH5&gt;0,"↑",IF(AF5-AH5&lt;0,"↓","±"))</f>
        <v>#VALUE!</v>
      </c>
      <c r="AJ6" s="15" t="str">
        <f>IF((AJ3&gt;0),STDEV(AJ10:AJ309),"")</f>
        <v/>
      </c>
      <c r="AK6" s="174">
        <f>BR38</f>
        <v>0.92411973059999997</v>
      </c>
      <c r="AL6" s="175">
        <f>BR18</f>
        <v>0.73297592745819018</v>
      </c>
      <c r="AM6" s="16" t="e">
        <f>IF(AJ5-AL5&gt;0,"↓",IF(AJ5-AL5&lt;0,"↑","±"))</f>
        <v>#VALUE!</v>
      </c>
      <c r="AN6" s="15" t="str">
        <f>IF((AN3&gt;0),STDEV(AN10:AN309),"")</f>
        <v/>
      </c>
      <c r="AO6" s="174">
        <f>BU38</f>
        <v>24.695118584591999</v>
      </c>
      <c r="AP6" s="175">
        <f>BU18</f>
        <v>22.997587754459353</v>
      </c>
      <c r="AQ6" s="16" t="e">
        <f>IF(AN5-AP5&gt;0,"↑",IF(AN5-AP5&lt;0,"↓","±"))</f>
        <v>#VALUE!</v>
      </c>
      <c r="AR6" s="15" t="str">
        <f>IF((AR3&gt;0),STDEV(AR10:AR309),"")</f>
        <v/>
      </c>
      <c r="AS6" s="174">
        <f>BX38</f>
        <v>4.1899280624620996</v>
      </c>
      <c r="AT6" s="175">
        <f>BX18</f>
        <v>4.3244543550833674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3" t="s">
        <v>20</v>
      </c>
      <c r="B7" s="289" t="s">
        <v>21</v>
      </c>
      <c r="C7" s="295" t="s">
        <v>92</v>
      </c>
      <c r="D7" s="289" t="s">
        <v>22</v>
      </c>
      <c r="E7" s="289">
        <v>0</v>
      </c>
      <c r="F7" s="289" t="s">
        <v>22</v>
      </c>
      <c r="G7" s="289" t="s">
        <v>23</v>
      </c>
      <c r="H7" s="289" t="s">
        <v>22</v>
      </c>
      <c r="I7" s="289" t="s">
        <v>23</v>
      </c>
      <c r="J7" s="291" t="s">
        <v>22</v>
      </c>
      <c r="K7" s="289" t="s">
        <v>23</v>
      </c>
      <c r="L7" s="289" t="s">
        <v>24</v>
      </c>
      <c r="M7" s="289" t="s">
        <v>25</v>
      </c>
      <c r="N7" s="291" t="s">
        <v>22</v>
      </c>
      <c r="O7" s="289" t="s">
        <v>23</v>
      </c>
      <c r="P7" s="289" t="s">
        <v>24</v>
      </c>
      <c r="Q7" s="289" t="s">
        <v>25</v>
      </c>
      <c r="R7" s="291" t="s">
        <v>22</v>
      </c>
      <c r="S7" s="289" t="s">
        <v>23</v>
      </c>
      <c r="T7" s="289" t="s">
        <v>24</v>
      </c>
      <c r="U7" s="289" t="s">
        <v>25</v>
      </c>
      <c r="V7" s="291" t="s">
        <v>22</v>
      </c>
      <c r="W7" s="289" t="s">
        <v>23</v>
      </c>
      <c r="X7" s="289" t="s">
        <v>24</v>
      </c>
      <c r="Y7" s="289" t="s">
        <v>25</v>
      </c>
      <c r="Z7" s="288" t="s">
        <v>22</v>
      </c>
      <c r="AA7" s="288"/>
      <c r="AB7" s="118" t="s">
        <v>22</v>
      </c>
      <c r="AC7" s="289" t="s">
        <v>23</v>
      </c>
      <c r="AD7" s="289" t="s">
        <v>24</v>
      </c>
      <c r="AE7" s="289" t="s">
        <v>25</v>
      </c>
      <c r="AF7" s="291" t="s">
        <v>22</v>
      </c>
      <c r="AG7" s="289" t="s">
        <v>23</v>
      </c>
      <c r="AH7" s="289" t="s">
        <v>24</v>
      </c>
      <c r="AI7" s="289" t="s">
        <v>25</v>
      </c>
      <c r="AJ7" s="291" t="s">
        <v>22</v>
      </c>
      <c r="AK7" s="289" t="s">
        <v>23</v>
      </c>
      <c r="AL7" s="289" t="s">
        <v>24</v>
      </c>
      <c r="AM7" s="289" t="s">
        <v>25</v>
      </c>
      <c r="AN7" s="291" t="s">
        <v>22</v>
      </c>
      <c r="AO7" s="289" t="s">
        <v>23</v>
      </c>
      <c r="AP7" s="289" t="s">
        <v>24</v>
      </c>
      <c r="AQ7" s="289" t="s">
        <v>25</v>
      </c>
      <c r="AR7" s="291" t="s">
        <v>22</v>
      </c>
      <c r="AS7" s="289" t="s">
        <v>23</v>
      </c>
      <c r="AT7" s="289" t="s">
        <v>24</v>
      </c>
      <c r="AU7" s="307" t="s">
        <v>25</v>
      </c>
      <c r="AV7" s="309" t="s">
        <v>26</v>
      </c>
      <c r="AW7" s="309" t="s">
        <v>27</v>
      </c>
      <c r="AX7" s="311"/>
    </row>
    <row r="8" spans="1:76" s="6" customFormat="1" ht="12" customHeight="1" thickBot="1">
      <c r="A8" s="294"/>
      <c r="B8" s="290"/>
      <c r="C8" s="296"/>
      <c r="D8" s="290"/>
      <c r="E8" s="290"/>
      <c r="F8" s="290"/>
      <c r="G8" s="290"/>
      <c r="H8" s="290"/>
      <c r="I8" s="290"/>
      <c r="J8" s="292"/>
      <c r="K8" s="290"/>
      <c r="L8" s="290"/>
      <c r="M8" s="290"/>
      <c r="N8" s="292"/>
      <c r="O8" s="290"/>
      <c r="P8" s="290"/>
      <c r="Q8" s="290"/>
      <c r="R8" s="292"/>
      <c r="S8" s="290"/>
      <c r="T8" s="290"/>
      <c r="U8" s="290"/>
      <c r="V8" s="292"/>
      <c r="W8" s="290"/>
      <c r="X8" s="290"/>
      <c r="Y8" s="290"/>
      <c r="Z8" s="87" t="s">
        <v>93</v>
      </c>
      <c r="AA8" s="87" t="s">
        <v>94</v>
      </c>
      <c r="AB8" s="88" t="s">
        <v>94</v>
      </c>
      <c r="AC8" s="290"/>
      <c r="AD8" s="290"/>
      <c r="AE8" s="290"/>
      <c r="AF8" s="292"/>
      <c r="AG8" s="290"/>
      <c r="AH8" s="290"/>
      <c r="AI8" s="290"/>
      <c r="AJ8" s="292"/>
      <c r="AK8" s="290"/>
      <c r="AL8" s="290"/>
      <c r="AM8" s="290"/>
      <c r="AN8" s="292"/>
      <c r="AO8" s="290"/>
      <c r="AP8" s="290"/>
      <c r="AQ8" s="290"/>
      <c r="AR8" s="292"/>
      <c r="AS8" s="290"/>
      <c r="AT8" s="290"/>
      <c r="AU8" s="308"/>
      <c r="AV8" s="310"/>
      <c r="AW8" s="310"/>
      <c r="AX8" s="312"/>
    </row>
    <row r="9" spans="1:76" s="6" customFormat="1" ht="15.75" customHeight="1" thickTop="1" thickBot="1">
      <c r="A9" s="176" t="s">
        <v>28</v>
      </c>
      <c r="B9" s="177" t="s">
        <v>102</v>
      </c>
      <c r="C9" s="178" t="s">
        <v>103</v>
      </c>
      <c r="D9" s="179">
        <v>150</v>
      </c>
      <c r="E9" s="180">
        <v>50.3</v>
      </c>
      <c r="F9" s="179">
        <v>45</v>
      </c>
      <c r="G9" s="180">
        <v>52.4</v>
      </c>
      <c r="H9" s="179">
        <v>81</v>
      </c>
      <c r="I9" s="180">
        <v>50.3</v>
      </c>
      <c r="J9" s="179">
        <v>30</v>
      </c>
      <c r="K9" s="180">
        <v>48.7</v>
      </c>
      <c r="L9" s="179">
        <v>5</v>
      </c>
      <c r="M9" s="179">
        <v>4</v>
      </c>
      <c r="N9" s="179">
        <v>25</v>
      </c>
      <c r="O9" s="180">
        <v>40</v>
      </c>
      <c r="P9" s="179">
        <v>8</v>
      </c>
      <c r="Q9" s="179">
        <v>6</v>
      </c>
      <c r="R9" s="179">
        <v>50</v>
      </c>
      <c r="S9" s="180">
        <v>69.400000000000006</v>
      </c>
      <c r="T9" s="179">
        <v>3</v>
      </c>
      <c r="U9" s="179">
        <v>7</v>
      </c>
      <c r="V9" s="179">
        <v>45</v>
      </c>
      <c r="W9" s="180">
        <v>57.4</v>
      </c>
      <c r="X9" s="179">
        <v>3</v>
      </c>
      <c r="Y9" s="179">
        <v>5</v>
      </c>
      <c r="Z9" s="179">
        <v>4</v>
      </c>
      <c r="AA9" s="179">
        <v>55</v>
      </c>
      <c r="AB9" s="179">
        <v>295</v>
      </c>
      <c r="AC9" s="180">
        <v>55.7</v>
      </c>
      <c r="AD9" s="179">
        <v>4</v>
      </c>
      <c r="AE9" s="179">
        <v>10</v>
      </c>
      <c r="AF9" s="179"/>
      <c r="AG9" s="180"/>
      <c r="AH9" s="179"/>
      <c r="AI9" s="179"/>
      <c r="AJ9" s="179">
        <v>7.8</v>
      </c>
      <c r="AK9" s="180">
        <v>48.6</v>
      </c>
      <c r="AL9" s="179">
        <v>9</v>
      </c>
      <c r="AM9" s="179">
        <v>5</v>
      </c>
      <c r="AN9" s="179">
        <v>256</v>
      </c>
      <c r="AO9" s="180">
        <v>50.6</v>
      </c>
      <c r="AP9" s="179">
        <v>6</v>
      </c>
      <c r="AQ9" s="179">
        <v>9</v>
      </c>
      <c r="AR9" s="179">
        <v>30</v>
      </c>
      <c r="AS9" s="180">
        <v>63.1</v>
      </c>
      <c r="AT9" s="179">
        <v>1</v>
      </c>
      <c r="AU9" s="179">
        <v>7</v>
      </c>
      <c r="AV9" s="179">
        <v>56</v>
      </c>
      <c r="AW9" s="313" t="s">
        <v>104</v>
      </c>
      <c r="AX9" s="314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19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 t="shared" ref="I10:I73" si="2">IF((H10&lt;&gt;0),((H10-$H$5)*10/STDEVP($H$10:$H$309)+50),"")</f>
        <v/>
      </c>
      <c r="J10" s="23"/>
      <c r="K10" s="24" t="str">
        <f t="shared" ref="K10:K73" si="3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4">IF((J10&lt;&gt;0),VLOOKUP(J10,$L$311:$M$320,2),"")</f>
        <v/>
      </c>
      <c r="N10" s="23"/>
      <c r="O10" s="24" t="str">
        <f t="shared" ref="O10:O73" si="5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6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7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8">IF((Z10&lt;&gt;0),Z10*60+AA10,"")</f>
        <v/>
      </c>
      <c r="AC10" s="24" t="str">
        <f t="shared" ref="AC10:AC73" si="9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10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1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2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3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si="2"/>
        <v/>
      </c>
      <c r="J11" s="23"/>
      <c r="K11" s="24" t="str">
        <f t="shared" si="3"/>
        <v/>
      </c>
      <c r="L11" s="25" t="str">
        <f t="shared" ref="L11:L74" si="14">IF((J11&lt;&gt;0),RANK(J11,$J$10:$J$309),"")</f>
        <v/>
      </c>
      <c r="M11" s="25" t="str">
        <f t="shared" si="4"/>
        <v/>
      </c>
      <c r="N11" s="23"/>
      <c r="O11" s="24" t="str">
        <f t="shared" si="5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6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7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8"/>
        <v/>
      </c>
      <c r="AC11" s="24" t="str">
        <f t="shared" si="9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10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1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2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3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7" t="s">
        <v>29</v>
      </c>
      <c r="BA11" s="323" t="s">
        <v>42</v>
      </c>
      <c r="BB11" s="319"/>
      <c r="BC11" s="315"/>
      <c r="BD11" s="318" t="s">
        <v>43</v>
      </c>
      <c r="BE11" s="319"/>
      <c r="BF11" s="320"/>
      <c r="BG11" s="318" t="s">
        <v>44</v>
      </c>
      <c r="BH11" s="319"/>
      <c r="BI11" s="315"/>
      <c r="BJ11" s="318" t="s">
        <v>45</v>
      </c>
      <c r="BK11" s="319"/>
      <c r="BL11" s="320"/>
      <c r="BM11" s="324" t="s">
        <v>130</v>
      </c>
      <c r="BN11" s="325"/>
      <c r="BO11" s="326"/>
      <c r="BP11" s="318" t="s">
        <v>46</v>
      </c>
      <c r="BQ11" s="319"/>
      <c r="BR11" s="320"/>
      <c r="BS11" s="318" t="s">
        <v>47</v>
      </c>
      <c r="BT11" s="319"/>
      <c r="BU11" s="315"/>
      <c r="BV11" s="318" t="s">
        <v>101</v>
      </c>
      <c r="BW11" s="319"/>
      <c r="BX11" s="32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2"/>
        <v/>
      </c>
      <c r="J12" s="23"/>
      <c r="K12" s="24" t="str">
        <f t="shared" si="3"/>
        <v/>
      </c>
      <c r="L12" s="25" t="str">
        <f t="shared" si="14"/>
        <v/>
      </c>
      <c r="M12" s="25" t="str">
        <f t="shared" si="4"/>
        <v/>
      </c>
      <c r="N12" s="23"/>
      <c r="O12" s="24" t="str">
        <f t="shared" si="5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6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7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8"/>
        <v/>
      </c>
      <c r="AC12" s="24" t="str">
        <f t="shared" si="9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10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1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2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3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8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2"/>
        <v/>
      </c>
      <c r="J13" s="23"/>
      <c r="K13" s="24" t="str">
        <f t="shared" si="3"/>
        <v/>
      </c>
      <c r="L13" s="25" t="str">
        <f t="shared" si="14"/>
        <v/>
      </c>
      <c r="M13" s="25" t="str">
        <f t="shared" si="4"/>
        <v/>
      </c>
      <c r="N13" s="23"/>
      <c r="O13" s="24" t="str">
        <f t="shared" si="5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6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7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8"/>
        <v/>
      </c>
      <c r="AC13" s="24" t="str">
        <f t="shared" si="9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10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1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2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3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88" t="s">
        <v>122</v>
      </c>
      <c r="BA13" s="193">
        <v>1287</v>
      </c>
      <c r="BB13" s="194">
        <v>24.688422688422687</v>
      </c>
      <c r="BC13" s="195">
        <v>6.2258738693854143</v>
      </c>
      <c r="BD13" s="196">
        <v>1389</v>
      </c>
      <c r="BE13" s="194">
        <v>23.678185745140389</v>
      </c>
      <c r="BF13" s="197">
        <v>5.365620570771588</v>
      </c>
      <c r="BG13" s="198">
        <v>1397</v>
      </c>
      <c r="BH13" s="194">
        <v>40.67358625626342</v>
      </c>
      <c r="BI13" s="195">
        <v>9.935192841007888</v>
      </c>
      <c r="BJ13" s="196">
        <v>1380</v>
      </c>
      <c r="BK13" s="194">
        <v>50.135507246376811</v>
      </c>
      <c r="BL13" s="197">
        <v>6.796080506435124</v>
      </c>
      <c r="BM13" s="198">
        <v>477</v>
      </c>
      <c r="BN13" s="194">
        <v>418.48846960167714</v>
      </c>
      <c r="BO13" s="195">
        <v>59.820612101925839</v>
      </c>
      <c r="BP13" s="199">
        <v>1374</v>
      </c>
      <c r="BQ13" s="194">
        <v>8.3744032023289687</v>
      </c>
      <c r="BR13" s="200">
        <v>0.79166944485496227</v>
      </c>
      <c r="BS13" s="201">
        <v>1394</v>
      </c>
      <c r="BT13" s="194">
        <v>186.11190817790532</v>
      </c>
      <c r="BU13" s="202">
        <v>25.352642596044294</v>
      </c>
      <c r="BV13" s="199">
        <v>1404</v>
      </c>
      <c r="BW13" s="194">
        <v>17.978632478632477</v>
      </c>
      <c r="BX13" s="200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2"/>
        <v/>
      </c>
      <c r="J14" s="23"/>
      <c r="K14" s="24" t="str">
        <f t="shared" si="3"/>
        <v/>
      </c>
      <c r="L14" s="25" t="str">
        <f t="shared" si="14"/>
        <v/>
      </c>
      <c r="M14" s="25" t="str">
        <f t="shared" si="4"/>
        <v/>
      </c>
      <c r="N14" s="23"/>
      <c r="O14" s="24" t="str">
        <f t="shared" si="5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6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7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8"/>
        <v/>
      </c>
      <c r="AC14" s="24" t="str">
        <f t="shared" si="9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10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1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2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3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89" t="s">
        <v>123</v>
      </c>
      <c r="BA14" s="203">
        <v>1188</v>
      </c>
      <c r="BB14" s="204">
        <v>21.377946127946128</v>
      </c>
      <c r="BC14" s="205">
        <v>4.4445046260337246</v>
      </c>
      <c r="BD14" s="206">
        <v>1336</v>
      </c>
      <c r="BE14" s="204">
        <v>19.925149700598801</v>
      </c>
      <c r="BF14" s="207">
        <v>5.166720065483978</v>
      </c>
      <c r="BG14" s="208">
        <v>1333</v>
      </c>
      <c r="BH14" s="204">
        <v>44.397599399849959</v>
      </c>
      <c r="BI14" s="205">
        <v>9.9728540896391813</v>
      </c>
      <c r="BJ14" s="206">
        <v>1326</v>
      </c>
      <c r="BK14" s="204">
        <v>45.199095022624434</v>
      </c>
      <c r="BL14" s="207">
        <v>6.0122699398466022</v>
      </c>
      <c r="BM14" s="208">
        <v>483</v>
      </c>
      <c r="BN14" s="204">
        <v>308.68530020703935</v>
      </c>
      <c r="BO14" s="205">
        <v>39.377247627366962</v>
      </c>
      <c r="BP14" s="209">
        <v>1326</v>
      </c>
      <c r="BQ14" s="204">
        <v>9.0198491704374071</v>
      </c>
      <c r="BR14" s="210">
        <v>0.74549383848781314</v>
      </c>
      <c r="BS14" s="211">
        <v>1338</v>
      </c>
      <c r="BT14" s="204">
        <v>167.05605381165918</v>
      </c>
      <c r="BU14" s="212">
        <v>21.381033112404928</v>
      </c>
      <c r="BV14" s="209">
        <v>1307</v>
      </c>
      <c r="BW14" s="204">
        <v>11.583779648048967</v>
      </c>
      <c r="BX14" s="210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2"/>
        <v/>
      </c>
      <c r="J15" s="23"/>
      <c r="K15" s="24" t="str">
        <f t="shared" si="3"/>
        <v/>
      </c>
      <c r="L15" s="25" t="str">
        <f t="shared" si="14"/>
        <v/>
      </c>
      <c r="M15" s="25" t="str">
        <f t="shared" si="4"/>
        <v/>
      </c>
      <c r="N15" s="23"/>
      <c r="O15" s="24" t="str">
        <f t="shared" si="5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6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7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8"/>
        <v/>
      </c>
      <c r="AC15" s="24" t="str">
        <f t="shared" si="9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10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1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2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3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0" t="s">
        <v>77</v>
      </c>
      <c r="BA15" s="213">
        <v>1228</v>
      </c>
      <c r="BB15" s="214">
        <v>30.20602605863192</v>
      </c>
      <c r="BC15" s="215">
        <v>7.1113110918855895</v>
      </c>
      <c r="BD15" s="216">
        <v>1350</v>
      </c>
      <c r="BE15" s="214">
        <v>26.586666666666666</v>
      </c>
      <c r="BF15" s="217">
        <v>5.6634866894415392</v>
      </c>
      <c r="BG15" s="218">
        <v>1362</v>
      </c>
      <c r="BH15" s="214">
        <v>45.142437591776797</v>
      </c>
      <c r="BI15" s="215">
        <v>10.763318325262041</v>
      </c>
      <c r="BJ15" s="216">
        <v>1348</v>
      </c>
      <c r="BK15" s="214">
        <v>52.950296735905042</v>
      </c>
      <c r="BL15" s="217">
        <v>7.3133383833632308</v>
      </c>
      <c r="BM15" s="218">
        <v>497</v>
      </c>
      <c r="BN15" s="214">
        <v>396.51911468812875</v>
      </c>
      <c r="BO15" s="215">
        <v>57.030333070760655</v>
      </c>
      <c r="BP15" s="219">
        <v>1336</v>
      </c>
      <c r="BQ15" s="214">
        <v>7.8299700598802406</v>
      </c>
      <c r="BR15" s="220">
        <v>0.67664768891349547</v>
      </c>
      <c r="BS15" s="221">
        <v>1347</v>
      </c>
      <c r="BT15" s="214">
        <v>203.78693392724574</v>
      </c>
      <c r="BU15" s="222">
        <v>24.752671899707121</v>
      </c>
      <c r="BV15" s="219">
        <v>1330</v>
      </c>
      <c r="BW15" s="214">
        <v>21.033082706766919</v>
      </c>
      <c r="BX15" s="220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2"/>
        <v/>
      </c>
      <c r="J16" s="23"/>
      <c r="K16" s="24" t="str">
        <f t="shared" si="3"/>
        <v/>
      </c>
      <c r="L16" s="25" t="str">
        <f t="shared" si="14"/>
        <v/>
      </c>
      <c r="M16" s="25" t="str">
        <f t="shared" si="4"/>
        <v/>
      </c>
      <c r="N16" s="23"/>
      <c r="O16" s="24" t="str">
        <f t="shared" si="5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6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7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8"/>
        <v/>
      </c>
      <c r="AC16" s="24" t="str">
        <f t="shared" si="9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10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1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2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3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1" t="s">
        <v>76</v>
      </c>
      <c r="BA16" s="223">
        <v>1236</v>
      </c>
      <c r="BB16" s="224">
        <v>23.994336569579289</v>
      </c>
      <c r="BC16" s="225">
        <v>4.465524206281132</v>
      </c>
      <c r="BD16" s="226">
        <v>1367</v>
      </c>
      <c r="BE16" s="224">
        <v>22.536942209217266</v>
      </c>
      <c r="BF16" s="227">
        <v>5.5838284382774486</v>
      </c>
      <c r="BG16" s="228">
        <v>1370</v>
      </c>
      <c r="BH16" s="224">
        <v>47.2978102189781</v>
      </c>
      <c r="BI16" s="225">
        <v>10.314559670206989</v>
      </c>
      <c r="BJ16" s="226">
        <v>1361</v>
      </c>
      <c r="BK16" s="224">
        <v>47.860396767083024</v>
      </c>
      <c r="BL16" s="227">
        <v>6.0465665037896299</v>
      </c>
      <c r="BM16" s="228">
        <v>505</v>
      </c>
      <c r="BN16" s="224">
        <v>289.74257425742576</v>
      </c>
      <c r="BO16" s="225">
        <v>40.507780322310005</v>
      </c>
      <c r="BP16" s="229">
        <v>1363</v>
      </c>
      <c r="BQ16" s="230">
        <v>8.7645634629493845</v>
      </c>
      <c r="BR16" s="231">
        <v>0.74450001700435287</v>
      </c>
      <c r="BS16" s="232">
        <v>1365</v>
      </c>
      <c r="BT16" s="230">
        <v>172.96263736263737</v>
      </c>
      <c r="BU16" s="233">
        <v>21.962790619566018</v>
      </c>
      <c r="BV16" s="229">
        <v>1345</v>
      </c>
      <c r="BW16" s="230">
        <v>13.317472118959108</v>
      </c>
      <c r="BX16" s="231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2"/>
        <v/>
      </c>
      <c r="J17" s="23"/>
      <c r="K17" s="24" t="str">
        <f t="shared" si="3"/>
        <v/>
      </c>
      <c r="L17" s="25" t="str">
        <f t="shared" si="14"/>
        <v/>
      </c>
      <c r="M17" s="25" t="str">
        <f t="shared" si="4"/>
        <v/>
      </c>
      <c r="N17" s="23"/>
      <c r="O17" s="24" t="str">
        <f t="shared" si="5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6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7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8"/>
        <v/>
      </c>
      <c r="AC17" s="24" t="str">
        <f t="shared" si="9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10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1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2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3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88" t="s">
        <v>79</v>
      </c>
      <c r="BA17" s="193">
        <v>1276</v>
      </c>
      <c r="BB17" s="194">
        <v>34.525862068965516</v>
      </c>
      <c r="BC17" s="195">
        <v>7.3179122016036384</v>
      </c>
      <c r="BD17" s="196">
        <v>1397</v>
      </c>
      <c r="BE17" s="194">
        <v>28.632784538296349</v>
      </c>
      <c r="BF17" s="197">
        <v>5.7293164432008954</v>
      </c>
      <c r="BG17" s="198">
        <v>1399</v>
      </c>
      <c r="BH17" s="194">
        <v>49.233023588277341</v>
      </c>
      <c r="BI17" s="195">
        <v>11.206491095817837</v>
      </c>
      <c r="BJ17" s="196">
        <v>1391</v>
      </c>
      <c r="BK17" s="194">
        <v>56.005751258087706</v>
      </c>
      <c r="BL17" s="197">
        <v>7.0868066273836652</v>
      </c>
      <c r="BM17" s="198">
        <v>517</v>
      </c>
      <c r="BN17" s="194">
        <v>378.05222437137331</v>
      </c>
      <c r="BO17" s="195">
        <v>51.104126076232056</v>
      </c>
      <c r="BP17" s="199">
        <v>1393</v>
      </c>
      <c r="BQ17" s="194">
        <v>7.4906748025843495</v>
      </c>
      <c r="BR17" s="200">
        <v>0.64686164095985355</v>
      </c>
      <c r="BS17" s="201">
        <v>1396</v>
      </c>
      <c r="BT17" s="194">
        <v>217.29727793696276</v>
      </c>
      <c r="BU17" s="202">
        <v>24.534515037401061</v>
      </c>
      <c r="BV17" s="199">
        <v>1374</v>
      </c>
      <c r="BW17" s="194">
        <v>23.801310043668121</v>
      </c>
      <c r="BX17" s="200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2"/>
        <v/>
      </c>
      <c r="J18" s="28"/>
      <c r="K18" s="24" t="str">
        <f t="shared" si="3"/>
        <v/>
      </c>
      <c r="L18" s="25" t="str">
        <f t="shared" si="14"/>
        <v/>
      </c>
      <c r="M18" s="25" t="str">
        <f t="shared" si="4"/>
        <v/>
      </c>
      <c r="N18" s="28"/>
      <c r="O18" s="24" t="str">
        <f t="shared" si="5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6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7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8"/>
        <v/>
      </c>
      <c r="AC18" s="24" t="str">
        <f t="shared" si="9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10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1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2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3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1" t="s">
        <v>78</v>
      </c>
      <c r="BA18" s="223">
        <v>1216</v>
      </c>
      <c r="BB18" s="224">
        <v>25.24013157894737</v>
      </c>
      <c r="BC18" s="225">
        <v>4.4435310737902594</v>
      </c>
      <c r="BD18" s="226">
        <v>1367</v>
      </c>
      <c r="BE18" s="224">
        <v>23.997073884418434</v>
      </c>
      <c r="BF18" s="227">
        <v>5.6311904598648255</v>
      </c>
      <c r="BG18" s="228">
        <v>1369</v>
      </c>
      <c r="BH18" s="224">
        <v>49.393718042366693</v>
      </c>
      <c r="BI18" s="225">
        <v>10.030733851692016</v>
      </c>
      <c r="BJ18" s="226">
        <v>1360</v>
      </c>
      <c r="BK18" s="224">
        <v>48.585294117647059</v>
      </c>
      <c r="BL18" s="227">
        <v>6.1215690199846629</v>
      </c>
      <c r="BM18" s="228">
        <v>502</v>
      </c>
      <c r="BN18" s="224">
        <v>294.16932270916334</v>
      </c>
      <c r="BO18" s="225">
        <v>40.2519606206235</v>
      </c>
      <c r="BP18" s="229">
        <v>1350</v>
      </c>
      <c r="BQ18" s="230">
        <v>8.6830296296296101</v>
      </c>
      <c r="BR18" s="231">
        <v>0.73297592745819018</v>
      </c>
      <c r="BS18" s="232">
        <v>1362</v>
      </c>
      <c r="BT18" s="230">
        <v>176.00954478707783</v>
      </c>
      <c r="BU18" s="233">
        <v>22.997587754459353</v>
      </c>
      <c r="BV18" s="229">
        <v>1319</v>
      </c>
      <c r="BW18" s="230">
        <v>14.051554207733131</v>
      </c>
      <c r="BX18" s="231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2"/>
        <v/>
      </c>
      <c r="J19" s="23"/>
      <c r="K19" s="24" t="str">
        <f t="shared" si="3"/>
        <v/>
      </c>
      <c r="L19" s="25" t="str">
        <f t="shared" si="14"/>
        <v/>
      </c>
      <c r="M19" s="25" t="str">
        <f t="shared" si="4"/>
        <v/>
      </c>
      <c r="N19" s="23"/>
      <c r="O19" s="24" t="str">
        <f t="shared" si="5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6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7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8"/>
        <v/>
      </c>
      <c r="AC19" s="24" t="str">
        <f t="shared" si="9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10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1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2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3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88" t="s">
        <v>81</v>
      </c>
      <c r="BA19" s="193">
        <v>1142</v>
      </c>
      <c r="BB19" s="194">
        <v>36.633099824868651</v>
      </c>
      <c r="BC19" s="195">
        <v>7.0382535463728315</v>
      </c>
      <c r="BD19" s="196">
        <v>1261</v>
      </c>
      <c r="BE19" s="194">
        <v>28.017446471054718</v>
      </c>
      <c r="BF19" s="197">
        <v>5.8741504305928851</v>
      </c>
      <c r="BG19" s="198">
        <v>1263</v>
      </c>
      <c r="BH19" s="194">
        <v>47.890736342042757</v>
      </c>
      <c r="BI19" s="195">
        <v>10.836981112468031</v>
      </c>
      <c r="BJ19" s="196">
        <v>1261</v>
      </c>
      <c r="BK19" s="194">
        <v>55.401268834258524</v>
      </c>
      <c r="BL19" s="197">
        <v>7.2496524552244965</v>
      </c>
      <c r="BM19" s="198">
        <v>454</v>
      </c>
      <c r="BN19" s="194">
        <v>385.72687224669602</v>
      </c>
      <c r="BO19" s="195">
        <v>52.546227438042237</v>
      </c>
      <c r="BP19" s="199">
        <v>1248</v>
      </c>
      <c r="BQ19" s="194">
        <v>7.5128365384615492</v>
      </c>
      <c r="BR19" s="200">
        <v>0.65514125425278669</v>
      </c>
      <c r="BS19" s="201">
        <v>1245</v>
      </c>
      <c r="BT19" s="194">
        <v>218.41124497991967</v>
      </c>
      <c r="BU19" s="202">
        <v>24.489444370965614</v>
      </c>
      <c r="BV19" s="199">
        <v>1205</v>
      </c>
      <c r="BW19" s="194">
        <v>23.445643153526969</v>
      </c>
      <c r="BX19" s="200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2"/>
        <v/>
      </c>
      <c r="J20" s="23"/>
      <c r="K20" s="24" t="str">
        <f t="shared" si="3"/>
        <v/>
      </c>
      <c r="L20" s="25" t="str">
        <f t="shared" si="14"/>
        <v/>
      </c>
      <c r="M20" s="25" t="str">
        <f t="shared" si="4"/>
        <v/>
      </c>
      <c r="N20" s="23"/>
      <c r="O20" s="24" t="str">
        <f t="shared" si="5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6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7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8"/>
        <v/>
      </c>
      <c r="AC20" s="24" t="str">
        <f t="shared" si="9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10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1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2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3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1" t="s">
        <v>80</v>
      </c>
      <c r="BA20" s="203">
        <v>1086</v>
      </c>
      <c r="BB20" s="204">
        <v>25.448434622467772</v>
      </c>
      <c r="BC20" s="205">
        <v>4.5172691292072633</v>
      </c>
      <c r="BD20" s="206">
        <v>1195</v>
      </c>
      <c r="BE20" s="204">
        <v>22.353138075313808</v>
      </c>
      <c r="BF20" s="207">
        <v>5.6746500625500813</v>
      </c>
      <c r="BG20" s="208">
        <v>1195</v>
      </c>
      <c r="BH20" s="204">
        <v>47.794979079497907</v>
      </c>
      <c r="BI20" s="205">
        <v>10.012660181574935</v>
      </c>
      <c r="BJ20" s="206">
        <v>1188</v>
      </c>
      <c r="BK20" s="204">
        <v>47.695286195286194</v>
      </c>
      <c r="BL20" s="207">
        <v>6.0152509318656948</v>
      </c>
      <c r="BM20" s="208">
        <v>431</v>
      </c>
      <c r="BN20" s="204">
        <v>304.23897911832944</v>
      </c>
      <c r="BO20" s="205">
        <v>40.06231761510184</v>
      </c>
      <c r="BP20" s="209">
        <v>1184</v>
      </c>
      <c r="BQ20" s="204">
        <v>8.9417736486486401</v>
      </c>
      <c r="BR20" s="210">
        <v>0.76176674720247906</v>
      </c>
      <c r="BS20" s="211">
        <v>1198</v>
      </c>
      <c r="BT20" s="204">
        <v>172.47078464106843</v>
      </c>
      <c r="BU20" s="212">
        <v>22.191315614443958</v>
      </c>
      <c r="BV20" s="209">
        <v>1138</v>
      </c>
      <c r="BW20" s="204">
        <v>13.616871704745167</v>
      </c>
      <c r="BX20" s="210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2"/>
        <v/>
      </c>
      <c r="J21" s="23"/>
      <c r="K21" s="24" t="str">
        <f t="shared" si="3"/>
        <v/>
      </c>
      <c r="L21" s="25" t="str">
        <f t="shared" si="14"/>
        <v/>
      </c>
      <c r="M21" s="25" t="str">
        <f t="shared" si="4"/>
        <v/>
      </c>
      <c r="N21" s="23"/>
      <c r="O21" s="24" t="str">
        <f t="shared" si="5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6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7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8"/>
        <v/>
      </c>
      <c r="AC21" s="24" t="str">
        <f t="shared" si="9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10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1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2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3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88" t="s">
        <v>83</v>
      </c>
      <c r="BA21" s="213">
        <v>1131</v>
      </c>
      <c r="BB21" s="214">
        <v>38.756852343059236</v>
      </c>
      <c r="BC21" s="215">
        <v>7.2282561763760533</v>
      </c>
      <c r="BD21" s="216">
        <v>1241</v>
      </c>
      <c r="BE21" s="214">
        <v>29.953263497179694</v>
      </c>
      <c r="BF21" s="217">
        <v>5.9222255330383335</v>
      </c>
      <c r="BG21" s="218">
        <v>1242</v>
      </c>
      <c r="BH21" s="214">
        <v>49.252818035426728</v>
      </c>
      <c r="BI21" s="215">
        <v>11.079663775835819</v>
      </c>
      <c r="BJ21" s="216">
        <v>1246</v>
      </c>
      <c r="BK21" s="214">
        <v>57.329052969502406</v>
      </c>
      <c r="BL21" s="217">
        <v>7.5250831644057676</v>
      </c>
      <c r="BM21" s="218">
        <v>479</v>
      </c>
      <c r="BN21" s="214">
        <v>371.74321503131523</v>
      </c>
      <c r="BO21" s="215">
        <v>50.933035890148588</v>
      </c>
      <c r="BP21" s="219">
        <v>1236</v>
      </c>
      <c r="BQ21" s="214">
        <v>7.2875889967637582</v>
      </c>
      <c r="BR21" s="220">
        <v>0.60536197361762922</v>
      </c>
      <c r="BS21" s="221">
        <v>1235</v>
      </c>
      <c r="BT21" s="214">
        <v>225.65991902834008</v>
      </c>
      <c r="BU21" s="222">
        <v>24.305697604179812</v>
      </c>
      <c r="BV21" s="219">
        <v>1196</v>
      </c>
      <c r="BW21" s="214">
        <v>25.068561872909697</v>
      </c>
      <c r="BX21" s="220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2"/>
        <v/>
      </c>
      <c r="J22" s="23"/>
      <c r="K22" s="24" t="str">
        <f t="shared" si="3"/>
        <v/>
      </c>
      <c r="L22" s="25" t="str">
        <f t="shared" si="14"/>
        <v/>
      </c>
      <c r="M22" s="25" t="str">
        <f t="shared" si="4"/>
        <v/>
      </c>
      <c r="N22" s="23"/>
      <c r="O22" s="24" t="str">
        <f t="shared" si="5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6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7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8"/>
        <v/>
      </c>
      <c r="AC22" s="24" t="str">
        <f t="shared" si="9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10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1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2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3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1" t="s">
        <v>82</v>
      </c>
      <c r="BA22" s="223">
        <v>1127</v>
      </c>
      <c r="BB22" s="224">
        <v>26.263531499556343</v>
      </c>
      <c r="BC22" s="225">
        <v>4.7217831539766992</v>
      </c>
      <c r="BD22" s="226">
        <v>1256</v>
      </c>
      <c r="BE22" s="224">
        <v>23.790605095541402</v>
      </c>
      <c r="BF22" s="227">
        <v>6.0072891723920172</v>
      </c>
      <c r="BG22" s="228">
        <v>1254</v>
      </c>
      <c r="BH22" s="224">
        <v>49.854066985645936</v>
      </c>
      <c r="BI22" s="225">
        <v>10.282155547066846</v>
      </c>
      <c r="BJ22" s="226">
        <v>1255</v>
      </c>
      <c r="BK22" s="224">
        <v>48.72828685258964</v>
      </c>
      <c r="BL22" s="227">
        <v>6.3905025282159089</v>
      </c>
      <c r="BM22" s="228">
        <v>465</v>
      </c>
      <c r="BN22" s="224">
        <v>304.25806451612902</v>
      </c>
      <c r="BO22" s="225">
        <v>47.824208389495155</v>
      </c>
      <c r="BP22" s="229">
        <v>1242</v>
      </c>
      <c r="BQ22" s="230">
        <v>8.8315217391304426</v>
      </c>
      <c r="BR22" s="231">
        <v>0.77134480297916297</v>
      </c>
      <c r="BS22" s="232">
        <v>1258</v>
      </c>
      <c r="BT22" s="230">
        <v>175.43402225755167</v>
      </c>
      <c r="BU22" s="233">
        <v>22.390291159193605</v>
      </c>
      <c r="BV22" s="229">
        <v>1194</v>
      </c>
      <c r="BW22" s="230">
        <v>14.514237855946398</v>
      </c>
      <c r="BX22" s="231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2"/>
        <v/>
      </c>
      <c r="J23" s="23"/>
      <c r="K23" s="24" t="str">
        <f t="shared" si="3"/>
        <v/>
      </c>
      <c r="L23" s="25" t="str">
        <f t="shared" si="14"/>
        <v/>
      </c>
      <c r="M23" s="25" t="str">
        <f t="shared" si="4"/>
        <v/>
      </c>
      <c r="N23" s="23"/>
      <c r="O23" s="24" t="str">
        <f t="shared" si="5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6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7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8"/>
        <v/>
      </c>
      <c r="AC23" s="24" t="str">
        <f t="shared" si="9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10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1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2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3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3">
        <v>1151</v>
      </c>
      <c r="BB23" s="194">
        <v>40.880973066898349</v>
      </c>
      <c r="BC23" s="195">
        <v>7.4250786274590252</v>
      </c>
      <c r="BD23" s="196">
        <v>1262</v>
      </c>
      <c r="BE23" s="194">
        <v>31.284469096671948</v>
      </c>
      <c r="BF23" s="197">
        <v>6.0398095336762223</v>
      </c>
      <c r="BG23" s="198">
        <v>1264</v>
      </c>
      <c r="BH23" s="194">
        <v>51.793512658227847</v>
      </c>
      <c r="BI23" s="195">
        <v>11.156223315884745</v>
      </c>
      <c r="BJ23" s="196">
        <v>1256</v>
      </c>
      <c r="BK23" s="194">
        <v>58.484076433121018</v>
      </c>
      <c r="BL23" s="197">
        <v>7.1225443599715881</v>
      </c>
      <c r="BM23" s="198">
        <v>466</v>
      </c>
      <c r="BN23" s="194">
        <v>371.19957081545067</v>
      </c>
      <c r="BO23" s="195">
        <v>52.637729412995341</v>
      </c>
      <c r="BP23" s="199">
        <v>1254</v>
      </c>
      <c r="BQ23" s="194">
        <v>7.2174800637958567</v>
      </c>
      <c r="BR23" s="200">
        <v>0.60343173107507186</v>
      </c>
      <c r="BS23" s="201">
        <v>1254</v>
      </c>
      <c r="BT23" s="194">
        <v>230.05502392344496</v>
      </c>
      <c r="BU23" s="202">
        <v>24.264872835182171</v>
      </c>
      <c r="BV23" s="199">
        <v>1212</v>
      </c>
      <c r="BW23" s="194">
        <v>26.21864686468647</v>
      </c>
      <c r="BX23" s="200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2"/>
        <v/>
      </c>
      <c r="J24" s="23"/>
      <c r="K24" s="24" t="str">
        <f t="shared" si="3"/>
        <v/>
      </c>
      <c r="L24" s="25" t="str">
        <f t="shared" si="14"/>
        <v/>
      </c>
      <c r="M24" s="25" t="str">
        <f t="shared" si="4"/>
        <v/>
      </c>
      <c r="N24" s="23"/>
      <c r="O24" s="24" t="str">
        <f t="shared" si="5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6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7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8"/>
        <v/>
      </c>
      <c r="AC24" s="24" t="str">
        <f t="shared" si="9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10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1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2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3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3">
        <v>1103</v>
      </c>
      <c r="BB24" s="224">
        <v>26.70806890299184</v>
      </c>
      <c r="BC24" s="225">
        <v>4.670852326580353</v>
      </c>
      <c r="BD24" s="226">
        <v>1226</v>
      </c>
      <c r="BE24" s="224">
        <v>24.357259380097879</v>
      </c>
      <c r="BF24" s="227">
        <v>6.2836383767048778</v>
      </c>
      <c r="BG24" s="228">
        <v>1231</v>
      </c>
      <c r="BH24" s="224">
        <v>50.501218521527214</v>
      </c>
      <c r="BI24" s="225">
        <v>10.027004487201895</v>
      </c>
      <c r="BJ24" s="226">
        <v>1226</v>
      </c>
      <c r="BK24" s="224">
        <v>48.916802610114189</v>
      </c>
      <c r="BL24" s="227">
        <v>6.4182342371453158</v>
      </c>
      <c r="BM24" s="228">
        <v>442</v>
      </c>
      <c r="BN24" s="224">
        <v>304.2873303167421</v>
      </c>
      <c r="BO24" s="225">
        <v>44.929973393742223</v>
      </c>
      <c r="BP24" s="229">
        <v>1215</v>
      </c>
      <c r="BQ24" s="230">
        <v>8.8825020576131664</v>
      </c>
      <c r="BR24" s="231">
        <v>0.80360821778478586</v>
      </c>
      <c r="BS24" s="232">
        <v>1227</v>
      </c>
      <c r="BT24" s="230">
        <v>174.01548492257538</v>
      </c>
      <c r="BU24" s="233">
        <v>23.464910871464287</v>
      </c>
      <c r="BV24" s="229">
        <v>1170</v>
      </c>
      <c r="BW24" s="230">
        <v>14.614529914529914</v>
      </c>
      <c r="BX24" s="231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2"/>
        <v/>
      </c>
      <c r="J25" s="23"/>
      <c r="K25" s="24" t="str">
        <f t="shared" si="3"/>
        <v/>
      </c>
      <c r="L25" s="25" t="str">
        <f t="shared" si="14"/>
        <v/>
      </c>
      <c r="M25" s="25" t="str">
        <f t="shared" si="4"/>
        <v/>
      </c>
      <c r="N25" s="23"/>
      <c r="O25" s="24" t="str">
        <f t="shared" si="5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6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7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8"/>
        <v/>
      </c>
      <c r="AC25" s="24" t="str">
        <f t="shared" si="9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10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1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2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3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2"/>
        <v/>
      </c>
      <c r="J26" s="23"/>
      <c r="K26" s="24" t="str">
        <f t="shared" si="3"/>
        <v/>
      </c>
      <c r="L26" s="25" t="str">
        <f t="shared" si="14"/>
        <v/>
      </c>
      <c r="M26" s="25" t="str">
        <f t="shared" si="4"/>
        <v/>
      </c>
      <c r="N26" s="23"/>
      <c r="O26" s="24" t="str">
        <f t="shared" si="5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6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7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8"/>
        <v/>
      </c>
      <c r="AC26" s="24" t="str">
        <f t="shared" si="9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10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1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2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3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0"/>
      <c r="BA26" s="71"/>
      <c r="BB26" s="72"/>
      <c r="BC26" s="72"/>
      <c r="BD26" s="71"/>
      <c r="BE26" s="72"/>
      <c r="BF26" s="72"/>
      <c r="BG26" s="71"/>
      <c r="BH26" s="72"/>
      <c r="BI26" s="72"/>
      <c r="BJ26" s="71"/>
      <c r="BK26" s="72"/>
      <c r="BL26" s="72"/>
      <c r="BM26" s="71"/>
      <c r="BN26" s="72"/>
      <c r="BO26" s="72"/>
      <c r="BP26" s="71"/>
      <c r="BQ26" s="72"/>
      <c r="BR26" s="72"/>
      <c r="BS26" s="71"/>
      <c r="BT26" s="72"/>
      <c r="BU26" s="72"/>
      <c r="BV26" s="71"/>
      <c r="BW26" s="72"/>
      <c r="BX26" s="72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2"/>
        <v/>
      </c>
      <c r="J27" s="23"/>
      <c r="K27" s="24" t="str">
        <f t="shared" si="3"/>
        <v/>
      </c>
      <c r="L27" s="25" t="str">
        <f t="shared" si="14"/>
        <v/>
      </c>
      <c r="M27" s="25" t="str">
        <f t="shared" si="4"/>
        <v/>
      </c>
      <c r="N27" s="23"/>
      <c r="O27" s="24" t="str">
        <f t="shared" si="5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6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7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8"/>
        <v/>
      </c>
      <c r="AC27" s="24" t="str">
        <f t="shared" si="9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10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1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2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3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2"/>
        <v/>
      </c>
      <c r="J28" s="23"/>
      <c r="K28" s="24" t="str">
        <f t="shared" si="3"/>
        <v/>
      </c>
      <c r="L28" s="25" t="str">
        <f t="shared" si="14"/>
        <v/>
      </c>
      <c r="M28" s="25" t="str">
        <f t="shared" si="4"/>
        <v/>
      </c>
      <c r="N28" s="23"/>
      <c r="O28" s="24" t="str">
        <f t="shared" si="5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6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7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8"/>
        <v/>
      </c>
      <c r="AC28" s="24" t="str">
        <f t="shared" si="9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10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1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2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3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2"/>
        <v/>
      </c>
      <c r="J29" s="23"/>
      <c r="K29" s="24" t="str">
        <f t="shared" si="3"/>
        <v/>
      </c>
      <c r="L29" s="25" t="str">
        <f t="shared" si="14"/>
        <v/>
      </c>
      <c r="M29" s="25" t="str">
        <f t="shared" si="4"/>
        <v/>
      </c>
      <c r="N29" s="23"/>
      <c r="O29" s="24" t="str">
        <f t="shared" si="5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6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7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8"/>
        <v/>
      </c>
      <c r="AC29" s="24" t="str">
        <f t="shared" si="9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10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1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2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3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2"/>
        <v/>
      </c>
      <c r="J30" s="23"/>
      <c r="K30" s="24" t="str">
        <f t="shared" si="3"/>
        <v/>
      </c>
      <c r="L30" s="25" t="str">
        <f t="shared" si="14"/>
        <v/>
      </c>
      <c r="M30" s="25" t="str">
        <f t="shared" si="4"/>
        <v/>
      </c>
      <c r="N30" s="23"/>
      <c r="O30" s="24" t="str">
        <f t="shared" si="5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6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7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8"/>
        <v/>
      </c>
      <c r="AC30" s="24" t="str">
        <f t="shared" si="9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10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1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2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3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2"/>
        <v/>
      </c>
      <c r="J31" s="23"/>
      <c r="K31" s="24" t="str">
        <f t="shared" si="3"/>
        <v/>
      </c>
      <c r="L31" s="25" t="str">
        <f t="shared" si="14"/>
        <v/>
      </c>
      <c r="M31" s="25" t="str">
        <f t="shared" si="4"/>
        <v/>
      </c>
      <c r="N31" s="23"/>
      <c r="O31" s="24" t="str">
        <f t="shared" si="5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6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7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8"/>
        <v/>
      </c>
      <c r="AC31" s="24" t="str">
        <f t="shared" si="9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10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1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2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3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1" t="s">
        <v>29</v>
      </c>
      <c r="BA31" s="323" t="s">
        <v>42</v>
      </c>
      <c r="BB31" s="319"/>
      <c r="BC31" s="319"/>
      <c r="BD31" s="318" t="s">
        <v>43</v>
      </c>
      <c r="BE31" s="319"/>
      <c r="BF31" s="315"/>
      <c r="BG31" s="318" t="s">
        <v>44</v>
      </c>
      <c r="BH31" s="319"/>
      <c r="BI31" s="319"/>
      <c r="BJ31" s="318" t="s">
        <v>45</v>
      </c>
      <c r="BK31" s="319"/>
      <c r="BL31" s="320"/>
      <c r="BM31" s="324" t="s">
        <v>130</v>
      </c>
      <c r="BN31" s="325"/>
      <c r="BO31" s="326"/>
      <c r="BP31" s="318" t="s">
        <v>46</v>
      </c>
      <c r="BQ31" s="319"/>
      <c r="BR31" s="319"/>
      <c r="BS31" s="315" t="s">
        <v>47</v>
      </c>
      <c r="BT31" s="316"/>
      <c r="BU31" s="317"/>
      <c r="BV31" s="318" t="s">
        <v>101</v>
      </c>
      <c r="BW31" s="319"/>
      <c r="BX31" s="32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2"/>
        <v/>
      </c>
      <c r="J32" s="23"/>
      <c r="K32" s="24" t="str">
        <f t="shared" si="3"/>
        <v/>
      </c>
      <c r="L32" s="25" t="str">
        <f t="shared" si="14"/>
        <v/>
      </c>
      <c r="M32" s="25" t="str">
        <f t="shared" si="4"/>
        <v/>
      </c>
      <c r="N32" s="23"/>
      <c r="O32" s="24" t="str">
        <f t="shared" si="5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6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7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8"/>
        <v/>
      </c>
      <c r="AC32" s="24" t="str">
        <f t="shared" si="9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10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1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2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3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2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2"/>
        <v/>
      </c>
      <c r="J33" s="23"/>
      <c r="K33" s="24" t="str">
        <f t="shared" si="3"/>
        <v/>
      </c>
      <c r="L33" s="25" t="str">
        <f t="shared" si="14"/>
        <v/>
      </c>
      <c r="M33" s="25" t="str">
        <f t="shared" si="4"/>
        <v/>
      </c>
      <c r="N33" s="23"/>
      <c r="O33" s="24" t="str">
        <f t="shared" si="5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6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7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8"/>
        <v/>
      </c>
      <c r="AC33" s="24" t="str">
        <f t="shared" si="9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10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1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2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3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3">
        <v>8924</v>
      </c>
      <c r="BB33" s="263">
        <v>23.992940385476999</v>
      </c>
      <c r="BC33" s="264">
        <v>6.4234782709192997</v>
      </c>
      <c r="BD33" s="248">
        <v>8843</v>
      </c>
      <c r="BE33" s="265">
        <v>22.612461834219001</v>
      </c>
      <c r="BF33" s="266">
        <v>5.8980912985904999</v>
      </c>
      <c r="BG33" s="253">
        <v>8899</v>
      </c>
      <c r="BH33" s="263">
        <v>40.538487470501998</v>
      </c>
      <c r="BI33" s="264">
        <v>10.38117952326</v>
      </c>
      <c r="BJ33" s="253">
        <v>8834</v>
      </c>
      <c r="BK33" s="263">
        <v>47.987434910573</v>
      </c>
      <c r="BL33" s="264">
        <v>8.0296180284416998</v>
      </c>
      <c r="BM33" s="253">
        <v>685</v>
      </c>
      <c r="BN33" s="263">
        <v>457.55474452555001</v>
      </c>
      <c r="BO33" s="264">
        <v>95.042658913118004</v>
      </c>
      <c r="BP33" s="253">
        <v>8704</v>
      </c>
      <c r="BQ33" s="263">
        <v>8.6952665441000008</v>
      </c>
      <c r="BR33" s="264">
        <v>1.1092926912000001</v>
      </c>
      <c r="BS33" s="253">
        <v>8817</v>
      </c>
      <c r="BT33" s="265">
        <v>179.56062152659999</v>
      </c>
      <c r="BU33" s="266">
        <v>28.868034447504002</v>
      </c>
      <c r="BV33" s="253">
        <v>8808</v>
      </c>
      <c r="BW33" s="263">
        <v>16.726498637601999</v>
      </c>
      <c r="BX33" s="264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2"/>
        <v/>
      </c>
      <c r="J34" s="23"/>
      <c r="K34" s="24" t="str">
        <f t="shared" si="3"/>
        <v/>
      </c>
      <c r="L34" s="25" t="str">
        <f t="shared" si="14"/>
        <v/>
      </c>
      <c r="M34" s="25" t="str">
        <f t="shared" si="4"/>
        <v/>
      </c>
      <c r="N34" s="23"/>
      <c r="O34" s="24" t="str">
        <f t="shared" si="5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6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7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8"/>
        <v/>
      </c>
      <c r="AC34" s="24" t="str">
        <f t="shared" si="9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10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1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2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3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8" t="s">
        <v>123</v>
      </c>
      <c r="BA34" s="260">
        <v>8657</v>
      </c>
      <c r="BB34" s="267">
        <v>21.045627815641001</v>
      </c>
      <c r="BC34" s="268">
        <v>4.5009109908241998</v>
      </c>
      <c r="BD34" s="260">
        <v>8544</v>
      </c>
      <c r="BE34" s="267">
        <v>19.166198501873001</v>
      </c>
      <c r="BF34" s="268">
        <v>5.3578705900230004</v>
      </c>
      <c r="BG34" s="260">
        <v>8612</v>
      </c>
      <c r="BH34" s="267">
        <v>43.316302833256003</v>
      </c>
      <c r="BI34" s="268">
        <v>10.364814517812</v>
      </c>
      <c r="BJ34" s="255">
        <v>8554</v>
      </c>
      <c r="BK34" s="269">
        <v>43.973579611877</v>
      </c>
      <c r="BL34" s="270">
        <v>6.6877897763835001</v>
      </c>
      <c r="BM34" s="255">
        <v>627</v>
      </c>
      <c r="BN34" s="269">
        <v>324.7033492823</v>
      </c>
      <c r="BO34" s="270">
        <v>53.553007733709002</v>
      </c>
      <c r="BP34" s="255">
        <v>8394</v>
      </c>
      <c r="BQ34" s="269">
        <v>9.2912318322999994</v>
      </c>
      <c r="BR34" s="270">
        <v>0.94039537449999999</v>
      </c>
      <c r="BS34" s="255">
        <v>8541</v>
      </c>
      <c r="BT34" s="269">
        <v>160.18897084650999</v>
      </c>
      <c r="BU34" s="270">
        <v>24.177376831962</v>
      </c>
      <c r="BV34" s="260">
        <v>8510</v>
      </c>
      <c r="BW34" s="267">
        <v>10.268860164512001</v>
      </c>
      <c r="BX34" s="268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2"/>
        <v/>
      </c>
      <c r="J35" s="23"/>
      <c r="K35" s="24" t="str">
        <f t="shared" si="3"/>
        <v/>
      </c>
      <c r="L35" s="25" t="str">
        <f t="shared" si="14"/>
        <v/>
      </c>
      <c r="M35" s="25" t="str">
        <f t="shared" si="4"/>
        <v/>
      </c>
      <c r="N35" s="23"/>
      <c r="O35" s="24" t="str">
        <f t="shared" si="5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6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7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8"/>
        <v/>
      </c>
      <c r="AC35" s="24" t="str">
        <f t="shared" si="9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10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1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2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3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48">
        <v>8988</v>
      </c>
      <c r="BB35" s="265">
        <v>29.500111259457</v>
      </c>
      <c r="BC35" s="266">
        <v>7.2376944976365998</v>
      </c>
      <c r="BD35" s="253">
        <v>8893</v>
      </c>
      <c r="BE35" s="263">
        <v>26.169908917126001</v>
      </c>
      <c r="BF35" s="264">
        <v>6.2758799999306003</v>
      </c>
      <c r="BG35" s="253">
        <v>8954</v>
      </c>
      <c r="BH35" s="263">
        <v>45.022671431761999</v>
      </c>
      <c r="BI35" s="264">
        <v>11.118938021268001</v>
      </c>
      <c r="BJ35" s="253">
        <v>8842</v>
      </c>
      <c r="BK35" s="263">
        <v>51.256276860439002</v>
      </c>
      <c r="BL35" s="264">
        <v>8.4125963036157998</v>
      </c>
      <c r="BM35" s="253">
        <v>714</v>
      </c>
      <c r="BN35" s="263">
        <v>422.02661064426002</v>
      </c>
      <c r="BO35" s="264">
        <v>81.690557085671998</v>
      </c>
      <c r="BP35" s="253">
        <v>8719</v>
      </c>
      <c r="BQ35" s="263">
        <v>8.0769468975999992</v>
      </c>
      <c r="BR35" s="264">
        <v>0.93008930089999997</v>
      </c>
      <c r="BS35" s="253">
        <v>8857</v>
      </c>
      <c r="BT35" s="263">
        <v>196.08004967822001</v>
      </c>
      <c r="BU35" s="264">
        <v>29.507922788881999</v>
      </c>
      <c r="BV35" s="253">
        <v>8839</v>
      </c>
      <c r="BW35" s="263">
        <v>19.702115623939001</v>
      </c>
      <c r="BX35" s="264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2"/>
        <v/>
      </c>
      <c r="J36" s="23"/>
      <c r="K36" s="24" t="str">
        <f t="shared" si="3"/>
        <v/>
      </c>
      <c r="L36" s="25" t="str">
        <f t="shared" si="14"/>
        <v/>
      </c>
      <c r="M36" s="25" t="str">
        <f t="shared" si="4"/>
        <v/>
      </c>
      <c r="N36" s="23"/>
      <c r="O36" s="24" t="str">
        <f t="shared" si="5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6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7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8"/>
        <v/>
      </c>
      <c r="AC36" s="24" t="str">
        <f t="shared" si="9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10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1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2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3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5">
        <v>8596</v>
      </c>
      <c r="BB36" s="269">
        <v>23.014076314564999</v>
      </c>
      <c r="BC36" s="270">
        <v>4.6815431887146</v>
      </c>
      <c r="BD36" s="260">
        <v>8481</v>
      </c>
      <c r="BE36" s="267">
        <v>21.41598868058</v>
      </c>
      <c r="BF36" s="268">
        <v>5.7083643521792</v>
      </c>
      <c r="BG36" s="260">
        <v>8566</v>
      </c>
      <c r="BH36" s="267">
        <v>46.148727527433998</v>
      </c>
      <c r="BI36" s="268">
        <v>10.744457951164</v>
      </c>
      <c r="BJ36" s="260">
        <v>8468</v>
      </c>
      <c r="BK36" s="267">
        <v>45.504251299007997</v>
      </c>
      <c r="BL36" s="268">
        <v>6.8463268750362003</v>
      </c>
      <c r="BM36" s="260">
        <v>626</v>
      </c>
      <c r="BN36" s="267">
        <v>314.04952076677</v>
      </c>
      <c r="BO36" s="268">
        <v>53.635383318942999</v>
      </c>
      <c r="BP36" s="260">
        <v>8249</v>
      </c>
      <c r="BQ36" s="267">
        <v>9.0659110194999997</v>
      </c>
      <c r="BR36" s="268">
        <v>0.9211383715</v>
      </c>
      <c r="BS36" s="260">
        <v>8466</v>
      </c>
      <c r="BT36" s="267">
        <v>164.14564138909</v>
      </c>
      <c r="BU36" s="268">
        <v>24.862255910327999</v>
      </c>
      <c r="BV36" s="260">
        <v>8444</v>
      </c>
      <c r="BW36" s="267">
        <v>11.744433917575</v>
      </c>
      <c r="BX36" s="268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2"/>
        <v/>
      </c>
      <c r="J37" s="23"/>
      <c r="K37" s="24" t="str">
        <f t="shared" si="3"/>
        <v/>
      </c>
      <c r="L37" s="25" t="str">
        <f t="shared" si="14"/>
        <v/>
      </c>
      <c r="M37" s="25" t="str">
        <f t="shared" si="4"/>
        <v/>
      </c>
      <c r="N37" s="23"/>
      <c r="O37" s="24" t="str">
        <f t="shared" si="5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6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7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8"/>
        <v/>
      </c>
      <c r="AC37" s="24" t="str">
        <f t="shared" si="9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10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1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2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3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3">
        <v>9220</v>
      </c>
      <c r="BB37" s="263">
        <v>34.025162689805001</v>
      </c>
      <c r="BC37" s="264">
        <v>7.4108957397223998</v>
      </c>
      <c r="BD37" s="253">
        <v>9083</v>
      </c>
      <c r="BE37" s="263">
        <v>28.457007596608999</v>
      </c>
      <c r="BF37" s="264">
        <v>6.1510026742420996</v>
      </c>
      <c r="BG37" s="253">
        <v>9147</v>
      </c>
      <c r="BH37" s="263">
        <v>48.461572100142</v>
      </c>
      <c r="BI37" s="264">
        <v>11.319917186231001</v>
      </c>
      <c r="BJ37" s="253">
        <v>9024</v>
      </c>
      <c r="BK37" s="263">
        <v>54.499113475176998</v>
      </c>
      <c r="BL37" s="264">
        <v>8.0987887584273999</v>
      </c>
      <c r="BM37" s="253">
        <v>703</v>
      </c>
      <c r="BN37" s="263">
        <v>408.54054054054001</v>
      </c>
      <c r="BO37" s="264">
        <v>71.952110880128004</v>
      </c>
      <c r="BP37" s="253">
        <v>8934</v>
      </c>
      <c r="BQ37" s="263">
        <v>7.6564629504999999</v>
      </c>
      <c r="BR37" s="264">
        <v>0.83671751999999999</v>
      </c>
      <c r="BS37" s="248">
        <v>9040</v>
      </c>
      <c r="BT37" s="265">
        <v>209.90818584070999</v>
      </c>
      <c r="BU37" s="266">
        <v>28.433197288915</v>
      </c>
      <c r="BV37" s="253">
        <v>9044</v>
      </c>
      <c r="BW37" s="263">
        <v>22.227111897391001</v>
      </c>
      <c r="BX37" s="264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2"/>
        <v/>
      </c>
      <c r="J38" s="23"/>
      <c r="K38" s="24" t="str">
        <f t="shared" si="3"/>
        <v/>
      </c>
      <c r="L38" s="25" t="str">
        <f t="shared" si="14"/>
        <v/>
      </c>
      <c r="M38" s="25" t="str">
        <f t="shared" si="4"/>
        <v/>
      </c>
      <c r="N38" s="23"/>
      <c r="O38" s="24" t="str">
        <f t="shared" si="5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6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7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8"/>
        <v/>
      </c>
      <c r="AC38" s="24" t="str">
        <f t="shared" si="9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10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1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2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3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0">
        <v>8477</v>
      </c>
      <c r="BB38" s="267">
        <v>24.612008965436001</v>
      </c>
      <c r="BC38" s="268">
        <v>4.8206984690018997</v>
      </c>
      <c r="BD38" s="260">
        <v>8349</v>
      </c>
      <c r="BE38" s="267">
        <v>23.326146843933</v>
      </c>
      <c r="BF38" s="268">
        <v>5.8962530855184996</v>
      </c>
      <c r="BG38" s="260">
        <v>8432</v>
      </c>
      <c r="BH38" s="267">
        <v>48.870730550285003</v>
      </c>
      <c r="BI38" s="268">
        <v>10.304399753878</v>
      </c>
      <c r="BJ38" s="260">
        <v>8306</v>
      </c>
      <c r="BK38" s="267">
        <v>46.741873344570003</v>
      </c>
      <c r="BL38" s="268">
        <v>6.7789255936012998</v>
      </c>
      <c r="BM38" s="260">
        <v>672</v>
      </c>
      <c r="BN38" s="267">
        <v>316.33779761904998</v>
      </c>
      <c r="BO38" s="268">
        <v>52.954586734720998</v>
      </c>
      <c r="BP38" s="260">
        <v>8147</v>
      </c>
      <c r="BQ38" s="267">
        <v>8.9146066036999994</v>
      </c>
      <c r="BR38" s="268">
        <v>0.92411973059999997</v>
      </c>
      <c r="BS38" s="255">
        <v>8313</v>
      </c>
      <c r="BT38" s="269">
        <v>167.78226873572001</v>
      </c>
      <c r="BU38" s="270">
        <v>24.695118584591999</v>
      </c>
      <c r="BV38" s="260">
        <v>8283</v>
      </c>
      <c r="BW38" s="267">
        <v>12.7857056622</v>
      </c>
      <c r="BX38" s="268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2"/>
        <v/>
      </c>
      <c r="J39" s="23"/>
      <c r="K39" s="24" t="str">
        <f t="shared" si="3"/>
        <v/>
      </c>
      <c r="L39" s="25" t="str">
        <f t="shared" si="14"/>
        <v/>
      </c>
      <c r="M39" s="25" t="str">
        <f t="shared" si="4"/>
        <v/>
      </c>
      <c r="N39" s="23"/>
      <c r="O39" s="24" t="str">
        <f t="shared" si="5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6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7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8"/>
        <v/>
      </c>
      <c r="AC39" s="24" t="str">
        <f t="shared" si="9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10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1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2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3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4">
        <v>6116</v>
      </c>
      <c r="BB39" s="235">
        <v>36.600882930019999</v>
      </c>
      <c r="BC39" s="236">
        <v>7.1438525194500997</v>
      </c>
      <c r="BD39" s="234">
        <v>6099</v>
      </c>
      <c r="BE39" s="235">
        <v>28.202000327922999</v>
      </c>
      <c r="BF39" s="236">
        <v>5.8116994396232</v>
      </c>
      <c r="BG39" s="237">
        <v>6115</v>
      </c>
      <c r="BH39" s="235">
        <v>48.892886345053</v>
      </c>
      <c r="BI39" s="238">
        <v>11.233135074890001</v>
      </c>
      <c r="BJ39" s="234">
        <v>6095</v>
      </c>
      <c r="BK39" s="235">
        <v>56.815750615257997</v>
      </c>
      <c r="BL39" s="236">
        <v>6.5612172172543</v>
      </c>
      <c r="BM39" s="253">
        <v>1123</v>
      </c>
      <c r="BN39" s="263">
        <v>402.17453250223002</v>
      </c>
      <c r="BO39" s="264">
        <v>69.237982423006002</v>
      </c>
      <c r="BP39" s="234">
        <v>5956</v>
      </c>
      <c r="BQ39" s="235">
        <v>7.5438213566151999</v>
      </c>
      <c r="BR39" s="236">
        <v>0.70692183176470003</v>
      </c>
      <c r="BS39" s="237">
        <v>6097</v>
      </c>
      <c r="BT39" s="235">
        <v>218.25848778087999</v>
      </c>
      <c r="BU39" s="238">
        <v>25.295402461809999</v>
      </c>
      <c r="BV39" s="239">
        <v>6052</v>
      </c>
      <c r="BW39" s="271">
        <v>22.889127561136998</v>
      </c>
      <c r="BX39" s="240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2"/>
        <v/>
      </c>
      <c r="J40" s="23"/>
      <c r="K40" s="24" t="str">
        <f t="shared" si="3"/>
        <v/>
      </c>
      <c r="L40" s="25" t="str">
        <f t="shared" si="14"/>
        <v/>
      </c>
      <c r="M40" s="25" t="str">
        <f t="shared" si="4"/>
        <v/>
      </c>
      <c r="N40" s="23"/>
      <c r="O40" s="24" t="str">
        <f t="shared" si="5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6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7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8"/>
        <v/>
      </c>
      <c r="AC40" s="24" t="str">
        <f t="shared" si="9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10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1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2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3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1">
        <v>5997</v>
      </c>
      <c r="BB40" s="242">
        <v>24.926963481741002</v>
      </c>
      <c r="BC40" s="243">
        <v>4.6373129556313</v>
      </c>
      <c r="BD40" s="241">
        <v>5974</v>
      </c>
      <c r="BE40" s="242">
        <v>22.092233009708998</v>
      </c>
      <c r="BF40" s="243">
        <v>5.6853158171151996</v>
      </c>
      <c r="BG40" s="244">
        <v>6005</v>
      </c>
      <c r="BH40" s="242">
        <v>48.424979184012997</v>
      </c>
      <c r="BI40" s="245">
        <v>10.325123247384999</v>
      </c>
      <c r="BJ40" s="241">
        <v>5970</v>
      </c>
      <c r="BK40" s="242">
        <v>47.898157453936001</v>
      </c>
      <c r="BL40" s="243">
        <v>5.6463913776153998</v>
      </c>
      <c r="BM40" s="255">
        <v>776</v>
      </c>
      <c r="BN40" s="269">
        <v>309.38144329897</v>
      </c>
      <c r="BO40" s="270">
        <v>45.606183689148999</v>
      </c>
      <c r="BP40" s="241">
        <v>5857</v>
      </c>
      <c r="BQ40" s="242">
        <v>9.0259518524841997</v>
      </c>
      <c r="BR40" s="243">
        <v>0.82990915198610005</v>
      </c>
      <c r="BS40" s="244">
        <v>5977</v>
      </c>
      <c r="BT40" s="242">
        <v>169.38949305672</v>
      </c>
      <c r="BU40" s="245">
        <v>22.984422509015999</v>
      </c>
      <c r="BV40" s="246">
        <v>5954</v>
      </c>
      <c r="BW40" s="272">
        <v>12.691971783674999</v>
      </c>
      <c r="BX40" s="24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2"/>
        <v/>
      </c>
      <c r="J41" s="23"/>
      <c r="K41" s="24" t="str">
        <f t="shared" si="3"/>
        <v/>
      </c>
      <c r="L41" s="25" t="str">
        <f t="shared" si="14"/>
        <v/>
      </c>
      <c r="M41" s="25" t="str">
        <f t="shared" si="4"/>
        <v/>
      </c>
      <c r="N41" s="23"/>
      <c r="O41" s="24" t="str">
        <f t="shared" si="5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6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7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8"/>
        <v/>
      </c>
      <c r="AC41" s="24" t="str">
        <f t="shared" si="9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10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1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2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3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48">
        <v>5950</v>
      </c>
      <c r="BB41" s="249">
        <v>38.587394957983001</v>
      </c>
      <c r="BC41" s="250">
        <v>7.4539213701611002</v>
      </c>
      <c r="BD41" s="248">
        <v>5903</v>
      </c>
      <c r="BE41" s="249">
        <v>29.534304590885998</v>
      </c>
      <c r="BF41" s="250">
        <v>5.9212441583083999</v>
      </c>
      <c r="BG41" s="251">
        <v>5932</v>
      </c>
      <c r="BH41" s="249">
        <v>50.867835468644998</v>
      </c>
      <c r="BI41" s="252">
        <v>11.373047609965001</v>
      </c>
      <c r="BJ41" s="248">
        <v>5904</v>
      </c>
      <c r="BK41" s="249">
        <v>57.561144986450003</v>
      </c>
      <c r="BL41" s="250">
        <v>7.1819829189525999</v>
      </c>
      <c r="BM41" s="253">
        <v>1061</v>
      </c>
      <c r="BN41" s="263">
        <v>394.31856738926001</v>
      </c>
      <c r="BO41" s="264">
        <v>76.530079942849</v>
      </c>
      <c r="BP41" s="248">
        <v>5829</v>
      </c>
      <c r="BQ41" s="249">
        <v>7.3894321495968001</v>
      </c>
      <c r="BR41" s="250">
        <v>0.75604961430369999</v>
      </c>
      <c r="BS41" s="251">
        <v>5911</v>
      </c>
      <c r="BT41" s="249">
        <v>223.37320250381001</v>
      </c>
      <c r="BU41" s="252">
        <v>26.306030252153001</v>
      </c>
      <c r="BV41" s="253">
        <v>5866</v>
      </c>
      <c r="BW41" s="263">
        <v>24.405727923628</v>
      </c>
      <c r="BX41" s="254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2"/>
        <v/>
      </c>
      <c r="J42" s="23"/>
      <c r="K42" s="24" t="str">
        <f t="shared" si="3"/>
        <v/>
      </c>
      <c r="L42" s="25" t="str">
        <f t="shared" si="14"/>
        <v/>
      </c>
      <c r="M42" s="25" t="str">
        <f t="shared" si="4"/>
        <v/>
      </c>
      <c r="N42" s="23"/>
      <c r="O42" s="24" t="str">
        <f t="shared" si="5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6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7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8"/>
        <v/>
      </c>
      <c r="AC42" s="24" t="str">
        <f t="shared" si="9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10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1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2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3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5">
        <v>6019</v>
      </c>
      <c r="BB42" s="256">
        <v>25.674862934042</v>
      </c>
      <c r="BC42" s="257">
        <v>4.7844656051578998</v>
      </c>
      <c r="BD42" s="255">
        <v>5955</v>
      </c>
      <c r="BE42" s="256">
        <v>22.974979009236002</v>
      </c>
      <c r="BF42" s="257">
        <v>5.8364691522641001</v>
      </c>
      <c r="BG42" s="258">
        <v>5998</v>
      </c>
      <c r="BH42" s="256">
        <v>49.318272757586001</v>
      </c>
      <c r="BI42" s="259">
        <v>10.510842423668</v>
      </c>
      <c r="BJ42" s="255">
        <v>5970</v>
      </c>
      <c r="BK42" s="256">
        <v>48.139363484086999</v>
      </c>
      <c r="BL42" s="257">
        <v>5.9282871588823998</v>
      </c>
      <c r="BM42" s="260">
        <v>798</v>
      </c>
      <c r="BN42" s="267">
        <v>308.09899749373</v>
      </c>
      <c r="BO42" s="268">
        <v>53.721868179542</v>
      </c>
      <c r="BP42" s="255">
        <v>5829</v>
      </c>
      <c r="BQ42" s="256">
        <v>9.0163835992450991</v>
      </c>
      <c r="BR42" s="257">
        <v>0.90783077738219997</v>
      </c>
      <c r="BS42" s="258">
        <v>5971</v>
      </c>
      <c r="BT42" s="256">
        <v>169.94607268464</v>
      </c>
      <c r="BU42" s="259">
        <v>23.021127269049</v>
      </c>
      <c r="BV42" s="260">
        <v>5933</v>
      </c>
      <c r="BW42" s="267">
        <v>13.195516602055999</v>
      </c>
      <c r="BX42" s="26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2"/>
        <v/>
      </c>
      <c r="J43" s="23"/>
      <c r="K43" s="24" t="str">
        <f t="shared" si="3"/>
        <v/>
      </c>
      <c r="L43" s="25" t="str">
        <f t="shared" si="14"/>
        <v/>
      </c>
      <c r="M43" s="25" t="str">
        <f t="shared" si="4"/>
        <v/>
      </c>
      <c r="N43" s="23"/>
      <c r="O43" s="24" t="str">
        <f t="shared" si="5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6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7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8"/>
        <v/>
      </c>
      <c r="AC43" s="24" t="str">
        <f t="shared" si="9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10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1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2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3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4">
        <v>6195</v>
      </c>
      <c r="BB43" s="235">
        <v>40.374495560935998</v>
      </c>
      <c r="BC43" s="236">
        <v>7.4932018517278003</v>
      </c>
      <c r="BD43" s="234">
        <v>6146</v>
      </c>
      <c r="BE43" s="235">
        <v>30.683859420760999</v>
      </c>
      <c r="BF43" s="236">
        <v>6.1034309717118003</v>
      </c>
      <c r="BG43" s="237">
        <v>6158</v>
      </c>
      <c r="BH43" s="235">
        <v>51.825592724910997</v>
      </c>
      <c r="BI43" s="238">
        <v>11.543244679908</v>
      </c>
      <c r="BJ43" s="234">
        <v>6125</v>
      </c>
      <c r="BK43" s="235">
        <v>58.464979591837</v>
      </c>
      <c r="BL43" s="236">
        <v>7.4166799906699996</v>
      </c>
      <c r="BM43" s="253">
        <v>1066</v>
      </c>
      <c r="BN43" s="263">
        <v>403.06285178235999</v>
      </c>
      <c r="BO43" s="264">
        <v>82.935705562875</v>
      </c>
      <c r="BP43" s="234">
        <v>6006</v>
      </c>
      <c r="BQ43" s="235">
        <v>7.3437562437562001</v>
      </c>
      <c r="BR43" s="236">
        <v>0.75879312333479998</v>
      </c>
      <c r="BS43" s="237">
        <v>6138</v>
      </c>
      <c r="BT43" s="235">
        <v>226.87601824698999</v>
      </c>
      <c r="BU43" s="238">
        <v>26.380689784931</v>
      </c>
      <c r="BV43" s="239">
        <v>6092</v>
      </c>
      <c r="BW43" s="271">
        <v>25.226854891660999</v>
      </c>
      <c r="BX43" s="240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2"/>
        <v/>
      </c>
      <c r="J44" s="23"/>
      <c r="K44" s="24" t="str">
        <f t="shared" si="3"/>
        <v/>
      </c>
      <c r="L44" s="25" t="str">
        <f t="shared" si="14"/>
        <v/>
      </c>
      <c r="M44" s="25" t="str">
        <f t="shared" si="4"/>
        <v/>
      </c>
      <c r="N44" s="23"/>
      <c r="O44" s="24" t="str">
        <f t="shared" si="5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6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7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8"/>
        <v/>
      </c>
      <c r="AC44" s="24" t="str">
        <f t="shared" si="9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10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1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2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3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5">
        <v>6063</v>
      </c>
      <c r="BB44" s="256">
        <v>26.259112650502999</v>
      </c>
      <c r="BC44" s="257">
        <v>4.8339626249618997</v>
      </c>
      <c r="BD44" s="255">
        <v>5996</v>
      </c>
      <c r="BE44" s="256">
        <v>23.820046697799</v>
      </c>
      <c r="BF44" s="257">
        <v>5.9946992207095997</v>
      </c>
      <c r="BG44" s="258">
        <v>6049</v>
      </c>
      <c r="BH44" s="256">
        <v>50.199206480409998</v>
      </c>
      <c r="BI44" s="259">
        <v>10.376501582156999</v>
      </c>
      <c r="BJ44" s="255">
        <v>5986</v>
      </c>
      <c r="BK44" s="256">
        <v>48.683260942197997</v>
      </c>
      <c r="BL44" s="257">
        <v>6.2071382459292996</v>
      </c>
      <c r="BM44" s="260">
        <v>706</v>
      </c>
      <c r="BN44" s="267">
        <v>312.32577903683</v>
      </c>
      <c r="BO44" s="268">
        <v>53.858694430001997</v>
      </c>
      <c r="BP44" s="255">
        <v>5870</v>
      </c>
      <c r="BQ44" s="256">
        <v>9.0370187393526002</v>
      </c>
      <c r="BR44" s="257">
        <v>0.97872807427289998</v>
      </c>
      <c r="BS44" s="258">
        <v>5996</v>
      </c>
      <c r="BT44" s="256">
        <v>171.53068712474999</v>
      </c>
      <c r="BU44" s="259">
        <v>23.911629610304001</v>
      </c>
      <c r="BV44" s="260">
        <v>5978</v>
      </c>
      <c r="BW44" s="267">
        <v>13.666276346604</v>
      </c>
      <c r="BX44" s="26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23"/>
      <c r="K45" s="24" t="str">
        <f t="shared" si="3"/>
        <v/>
      </c>
      <c r="L45" s="25" t="str">
        <f t="shared" si="14"/>
        <v/>
      </c>
      <c r="M45" s="25" t="str">
        <f t="shared" si="4"/>
        <v/>
      </c>
      <c r="N45" s="23"/>
      <c r="O45" s="24" t="str">
        <f t="shared" si="5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6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7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8"/>
        <v/>
      </c>
      <c r="AC45" s="24" t="str">
        <f t="shared" si="9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10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1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2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3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2"/>
        <v/>
      </c>
      <c r="J46" s="23"/>
      <c r="K46" s="24" t="str">
        <f t="shared" si="3"/>
        <v/>
      </c>
      <c r="L46" s="25" t="str">
        <f t="shared" si="14"/>
        <v/>
      </c>
      <c r="M46" s="25" t="str">
        <f t="shared" si="4"/>
        <v/>
      </c>
      <c r="N46" s="23"/>
      <c r="O46" s="24" t="str">
        <f t="shared" si="5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6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7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8"/>
        <v/>
      </c>
      <c r="AC46" s="24" t="str">
        <f t="shared" si="9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10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1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2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3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2"/>
        <v/>
      </c>
      <c r="J47" s="23"/>
      <c r="K47" s="24" t="str">
        <f t="shared" si="3"/>
        <v/>
      </c>
      <c r="L47" s="25" t="str">
        <f t="shared" si="14"/>
        <v/>
      </c>
      <c r="M47" s="25" t="str">
        <f t="shared" si="4"/>
        <v/>
      </c>
      <c r="N47" s="23"/>
      <c r="O47" s="24" t="str">
        <f t="shared" si="5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6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7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8"/>
        <v/>
      </c>
      <c r="AC47" s="24" t="str">
        <f t="shared" si="9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10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1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2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3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2"/>
        <v/>
      </c>
      <c r="J48" s="23"/>
      <c r="K48" s="24" t="str">
        <f t="shared" si="3"/>
        <v/>
      </c>
      <c r="L48" s="25" t="str">
        <f t="shared" si="14"/>
        <v/>
      </c>
      <c r="M48" s="25" t="str">
        <f t="shared" si="4"/>
        <v/>
      </c>
      <c r="N48" s="23"/>
      <c r="O48" s="24" t="str">
        <f t="shared" si="5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6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7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8"/>
        <v/>
      </c>
      <c r="AC48" s="24" t="str">
        <f t="shared" si="9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10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1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2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3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2"/>
        <v/>
      </c>
      <c r="J49" s="23"/>
      <c r="K49" s="24" t="str">
        <f t="shared" si="3"/>
        <v/>
      </c>
      <c r="L49" s="25" t="str">
        <f t="shared" si="14"/>
        <v/>
      </c>
      <c r="M49" s="25" t="str">
        <f t="shared" si="4"/>
        <v/>
      </c>
      <c r="N49" s="23"/>
      <c r="O49" s="24" t="str">
        <f t="shared" si="5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6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7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8"/>
        <v/>
      </c>
      <c r="AC49" s="24" t="str">
        <f t="shared" si="9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10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1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2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3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2"/>
        <v/>
      </c>
      <c r="J50" s="23"/>
      <c r="K50" s="24" t="str">
        <f t="shared" si="3"/>
        <v/>
      </c>
      <c r="L50" s="25" t="str">
        <f t="shared" si="14"/>
        <v/>
      </c>
      <c r="M50" s="25" t="str">
        <f t="shared" si="4"/>
        <v/>
      </c>
      <c r="N50" s="23"/>
      <c r="O50" s="24" t="str">
        <f t="shared" si="5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6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7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8"/>
        <v/>
      </c>
      <c r="AC50" s="24" t="str">
        <f t="shared" si="9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10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1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2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3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2"/>
        <v/>
      </c>
      <c r="J51" s="23"/>
      <c r="K51" s="24" t="str">
        <f t="shared" si="3"/>
        <v/>
      </c>
      <c r="L51" s="25" t="str">
        <f t="shared" si="14"/>
        <v/>
      </c>
      <c r="M51" s="25" t="str">
        <f t="shared" si="4"/>
        <v/>
      </c>
      <c r="N51" s="23"/>
      <c r="O51" s="24" t="str">
        <f t="shared" si="5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6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7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8"/>
        <v/>
      </c>
      <c r="AC51" s="24" t="str">
        <f t="shared" si="9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10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1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2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3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2"/>
        <v/>
      </c>
      <c r="J52" s="23"/>
      <c r="K52" s="24" t="str">
        <f t="shared" si="3"/>
        <v/>
      </c>
      <c r="L52" s="25" t="str">
        <f t="shared" si="14"/>
        <v/>
      </c>
      <c r="M52" s="25" t="str">
        <f t="shared" si="4"/>
        <v/>
      </c>
      <c r="N52" s="23"/>
      <c r="O52" s="24" t="str">
        <f t="shared" si="5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6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7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8"/>
        <v/>
      </c>
      <c r="AC52" s="24" t="str">
        <f t="shared" si="9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10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1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2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3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2"/>
        <v/>
      </c>
      <c r="J53" s="23"/>
      <c r="K53" s="24" t="str">
        <f t="shared" si="3"/>
        <v/>
      </c>
      <c r="L53" s="25" t="str">
        <f t="shared" si="14"/>
        <v/>
      </c>
      <c r="M53" s="25" t="str">
        <f t="shared" si="4"/>
        <v/>
      </c>
      <c r="N53" s="23"/>
      <c r="O53" s="24" t="str">
        <f t="shared" si="5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6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7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8"/>
        <v/>
      </c>
      <c r="AC53" s="24" t="str">
        <f t="shared" si="9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10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1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2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3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2"/>
        <v/>
      </c>
      <c r="J54" s="23"/>
      <c r="K54" s="24" t="str">
        <f t="shared" si="3"/>
        <v/>
      </c>
      <c r="L54" s="25" t="str">
        <f t="shared" si="14"/>
        <v/>
      </c>
      <c r="M54" s="25" t="str">
        <f t="shared" si="4"/>
        <v/>
      </c>
      <c r="N54" s="23"/>
      <c r="O54" s="24" t="str">
        <f t="shared" si="5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6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7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8"/>
        <v/>
      </c>
      <c r="AC54" s="24" t="str">
        <f t="shared" si="9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10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1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2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3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2"/>
        <v/>
      </c>
      <c r="J55" s="23"/>
      <c r="K55" s="24" t="str">
        <f t="shared" si="3"/>
        <v/>
      </c>
      <c r="L55" s="25" t="str">
        <f t="shared" si="14"/>
        <v/>
      </c>
      <c r="M55" s="25" t="str">
        <f t="shared" si="4"/>
        <v/>
      </c>
      <c r="N55" s="23"/>
      <c r="O55" s="24" t="str">
        <f t="shared" si="5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6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7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8"/>
        <v/>
      </c>
      <c r="AC55" s="24" t="str">
        <f t="shared" si="9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10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1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2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3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2"/>
        <v/>
      </c>
      <c r="J56" s="23"/>
      <c r="K56" s="24" t="str">
        <f t="shared" si="3"/>
        <v/>
      </c>
      <c r="L56" s="25" t="str">
        <f t="shared" si="14"/>
        <v/>
      </c>
      <c r="M56" s="25" t="str">
        <f t="shared" si="4"/>
        <v/>
      </c>
      <c r="N56" s="23"/>
      <c r="O56" s="24" t="str">
        <f t="shared" si="5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6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7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8"/>
        <v/>
      </c>
      <c r="AC56" s="24" t="str">
        <f t="shared" si="9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10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1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2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3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2"/>
        <v/>
      </c>
      <c r="J57" s="23"/>
      <c r="K57" s="24" t="str">
        <f t="shared" si="3"/>
        <v/>
      </c>
      <c r="L57" s="25" t="str">
        <f t="shared" si="14"/>
        <v/>
      </c>
      <c r="M57" s="25" t="str">
        <f t="shared" si="4"/>
        <v/>
      </c>
      <c r="N57" s="23"/>
      <c r="O57" s="24" t="str">
        <f t="shared" si="5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6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7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8"/>
        <v/>
      </c>
      <c r="AC57" s="24" t="str">
        <f t="shared" si="9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10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1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2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3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2"/>
        <v/>
      </c>
      <c r="J58" s="23"/>
      <c r="K58" s="24" t="str">
        <f t="shared" si="3"/>
        <v/>
      </c>
      <c r="L58" s="25" t="str">
        <f t="shared" si="14"/>
        <v/>
      </c>
      <c r="M58" s="25" t="str">
        <f t="shared" si="4"/>
        <v/>
      </c>
      <c r="N58" s="23"/>
      <c r="O58" s="24" t="str">
        <f t="shared" si="5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6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7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8"/>
        <v/>
      </c>
      <c r="AC58" s="24" t="str">
        <f t="shared" si="9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10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1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2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3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2"/>
        <v/>
      </c>
      <c r="J59" s="23"/>
      <c r="K59" s="24" t="str">
        <f t="shared" si="3"/>
        <v/>
      </c>
      <c r="L59" s="25" t="str">
        <f t="shared" si="14"/>
        <v/>
      </c>
      <c r="M59" s="25" t="str">
        <f t="shared" si="4"/>
        <v/>
      </c>
      <c r="N59" s="23"/>
      <c r="O59" s="24" t="str">
        <f t="shared" si="5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6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7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8"/>
        <v/>
      </c>
      <c r="AC59" s="24" t="str">
        <f t="shared" si="9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10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1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2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3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2"/>
        <v/>
      </c>
      <c r="J60" s="23"/>
      <c r="K60" s="24" t="str">
        <f t="shared" si="3"/>
        <v/>
      </c>
      <c r="L60" s="25" t="str">
        <f t="shared" si="14"/>
        <v/>
      </c>
      <c r="M60" s="25" t="str">
        <f t="shared" si="4"/>
        <v/>
      </c>
      <c r="N60" s="23"/>
      <c r="O60" s="24" t="str">
        <f t="shared" si="5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6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7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8"/>
        <v/>
      </c>
      <c r="AC60" s="24" t="str">
        <f t="shared" si="9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10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1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2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3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2"/>
        <v/>
      </c>
      <c r="J61" s="23"/>
      <c r="K61" s="24" t="str">
        <f t="shared" si="3"/>
        <v/>
      </c>
      <c r="L61" s="25" t="str">
        <f t="shared" si="14"/>
        <v/>
      </c>
      <c r="M61" s="25" t="str">
        <f t="shared" si="4"/>
        <v/>
      </c>
      <c r="N61" s="23"/>
      <c r="O61" s="24" t="str">
        <f t="shared" si="5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6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7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8"/>
        <v/>
      </c>
      <c r="AC61" s="24" t="str">
        <f t="shared" si="9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10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1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2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3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2"/>
        <v/>
      </c>
      <c r="J62" s="23"/>
      <c r="K62" s="24" t="str">
        <f t="shared" si="3"/>
        <v/>
      </c>
      <c r="L62" s="25" t="str">
        <f t="shared" si="14"/>
        <v/>
      </c>
      <c r="M62" s="25" t="str">
        <f t="shared" si="4"/>
        <v/>
      </c>
      <c r="N62" s="23"/>
      <c r="O62" s="24" t="str">
        <f t="shared" si="5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6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7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8"/>
        <v/>
      </c>
      <c r="AC62" s="24" t="str">
        <f t="shared" si="9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10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1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2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3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2"/>
        <v/>
      </c>
      <c r="J63" s="23"/>
      <c r="K63" s="24" t="str">
        <f t="shared" si="3"/>
        <v/>
      </c>
      <c r="L63" s="25" t="str">
        <f t="shared" si="14"/>
        <v/>
      </c>
      <c r="M63" s="25" t="str">
        <f t="shared" si="4"/>
        <v/>
      </c>
      <c r="N63" s="23"/>
      <c r="O63" s="24" t="str">
        <f t="shared" si="5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6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7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8"/>
        <v/>
      </c>
      <c r="AC63" s="24" t="str">
        <f t="shared" si="9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10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1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2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3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2"/>
        <v/>
      </c>
      <c r="J64" s="23"/>
      <c r="K64" s="24" t="str">
        <f t="shared" si="3"/>
        <v/>
      </c>
      <c r="L64" s="25" t="str">
        <f t="shared" si="14"/>
        <v/>
      </c>
      <c r="M64" s="25" t="str">
        <f t="shared" si="4"/>
        <v/>
      </c>
      <c r="N64" s="23"/>
      <c r="O64" s="24" t="str">
        <f t="shared" si="5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6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7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8"/>
        <v/>
      </c>
      <c r="AC64" s="24" t="str">
        <f t="shared" si="9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10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1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2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3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2"/>
        <v/>
      </c>
      <c r="J65" s="23"/>
      <c r="K65" s="24" t="str">
        <f t="shared" si="3"/>
        <v/>
      </c>
      <c r="L65" s="25" t="str">
        <f t="shared" si="14"/>
        <v/>
      </c>
      <c r="M65" s="25" t="str">
        <f t="shared" si="4"/>
        <v/>
      </c>
      <c r="N65" s="23"/>
      <c r="O65" s="24" t="str">
        <f t="shared" si="5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6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7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8"/>
        <v/>
      </c>
      <c r="AC65" s="24" t="str">
        <f t="shared" si="9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10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1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2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3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2"/>
        <v/>
      </c>
      <c r="J66" s="23"/>
      <c r="K66" s="24" t="str">
        <f t="shared" si="3"/>
        <v/>
      </c>
      <c r="L66" s="25" t="str">
        <f t="shared" si="14"/>
        <v/>
      </c>
      <c r="M66" s="25" t="str">
        <f t="shared" si="4"/>
        <v/>
      </c>
      <c r="N66" s="23"/>
      <c r="O66" s="24" t="str">
        <f t="shared" si="5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6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7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8"/>
        <v/>
      </c>
      <c r="AC66" s="24" t="str">
        <f t="shared" si="9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10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1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2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3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2"/>
        <v/>
      </c>
      <c r="J67" s="23"/>
      <c r="K67" s="24" t="str">
        <f t="shared" si="3"/>
        <v/>
      </c>
      <c r="L67" s="25" t="str">
        <f t="shared" si="14"/>
        <v/>
      </c>
      <c r="M67" s="25" t="str">
        <f t="shared" si="4"/>
        <v/>
      </c>
      <c r="N67" s="23"/>
      <c r="O67" s="24" t="str">
        <f t="shared" si="5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6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7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8"/>
        <v/>
      </c>
      <c r="AC67" s="24" t="str">
        <f t="shared" si="9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10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1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2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3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2"/>
        <v/>
      </c>
      <c r="J68" s="23"/>
      <c r="K68" s="24" t="str">
        <f t="shared" si="3"/>
        <v/>
      </c>
      <c r="L68" s="25" t="str">
        <f t="shared" si="14"/>
        <v/>
      </c>
      <c r="M68" s="25" t="str">
        <f t="shared" si="4"/>
        <v/>
      </c>
      <c r="N68" s="23"/>
      <c r="O68" s="24" t="str">
        <f t="shared" si="5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6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7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8"/>
        <v/>
      </c>
      <c r="AC68" s="24" t="str">
        <f t="shared" si="9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10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1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2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3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2"/>
        <v/>
      </c>
      <c r="J69" s="23"/>
      <c r="K69" s="24" t="str">
        <f t="shared" si="3"/>
        <v/>
      </c>
      <c r="L69" s="25" t="str">
        <f t="shared" si="14"/>
        <v/>
      </c>
      <c r="M69" s="25" t="str">
        <f t="shared" si="4"/>
        <v/>
      </c>
      <c r="N69" s="23"/>
      <c r="O69" s="24" t="str">
        <f t="shared" si="5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6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7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8"/>
        <v/>
      </c>
      <c r="AC69" s="24" t="str">
        <f t="shared" si="9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10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1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2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3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2"/>
        <v/>
      </c>
      <c r="J70" s="23"/>
      <c r="K70" s="24" t="str">
        <f t="shared" si="3"/>
        <v/>
      </c>
      <c r="L70" s="25" t="str">
        <f t="shared" si="14"/>
        <v/>
      </c>
      <c r="M70" s="25" t="str">
        <f t="shared" si="4"/>
        <v/>
      </c>
      <c r="N70" s="23"/>
      <c r="O70" s="24" t="str">
        <f t="shared" si="5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6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7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8"/>
        <v/>
      </c>
      <c r="AC70" s="24" t="str">
        <f t="shared" si="9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10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1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2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3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2"/>
        <v/>
      </c>
      <c r="J71" s="23"/>
      <c r="K71" s="24" t="str">
        <f t="shared" si="3"/>
        <v/>
      </c>
      <c r="L71" s="25" t="str">
        <f t="shared" si="14"/>
        <v/>
      </c>
      <c r="M71" s="25" t="str">
        <f t="shared" si="4"/>
        <v/>
      </c>
      <c r="N71" s="23"/>
      <c r="O71" s="24" t="str">
        <f t="shared" si="5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6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7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8"/>
        <v/>
      </c>
      <c r="AC71" s="24" t="str">
        <f t="shared" si="9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10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1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2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3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2"/>
        <v/>
      </c>
      <c r="J72" s="23"/>
      <c r="K72" s="24" t="str">
        <f t="shared" si="3"/>
        <v/>
      </c>
      <c r="L72" s="25" t="str">
        <f t="shared" si="14"/>
        <v/>
      </c>
      <c r="M72" s="25" t="str">
        <f t="shared" si="4"/>
        <v/>
      </c>
      <c r="N72" s="23"/>
      <c r="O72" s="24" t="str">
        <f t="shared" si="5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6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7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8"/>
        <v/>
      </c>
      <c r="AC72" s="24" t="str">
        <f t="shared" si="9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10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1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2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3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2"/>
        <v/>
      </c>
      <c r="J73" s="23"/>
      <c r="K73" s="24" t="str">
        <f t="shared" si="3"/>
        <v/>
      </c>
      <c r="L73" s="25" t="str">
        <f t="shared" si="14"/>
        <v/>
      </c>
      <c r="M73" s="25" t="str">
        <f t="shared" si="4"/>
        <v/>
      </c>
      <c r="N73" s="23"/>
      <c r="O73" s="24" t="str">
        <f t="shared" si="5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6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7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8"/>
        <v/>
      </c>
      <c r="AC73" s="24" t="str">
        <f t="shared" si="9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10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1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2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3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ref="I74:I137" si="35">IF((H74&lt;&gt;0),((H74-$H$5)*10/STDEVP($H$10:$H$309)+50),"")</f>
        <v/>
      </c>
      <c r="J74" s="23"/>
      <c r="K74" s="24" t="str">
        <f t="shared" ref="K74:K137" si="36">IF((J74&lt;&gt;0),((J74-$J$5)*10/STDEVP($J$10:$J$309)+50),"")</f>
        <v/>
      </c>
      <c r="L74" s="25" t="str">
        <f t="shared" si="14"/>
        <v/>
      </c>
      <c r="M74" s="25" t="str">
        <f t="shared" ref="M74:M137" si="37">IF((J74&lt;&gt;0),VLOOKUP(J74,$L$311:$M$320,2),"")</f>
        <v/>
      </c>
      <c r="N74" s="23"/>
      <c r="O74" s="24" t="str">
        <f t="shared" ref="O74:O137" si="38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9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0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1">IF((Z74&lt;&gt;0),Z74*60+AA74,"")</f>
        <v/>
      </c>
      <c r="AC74" s="24" t="str">
        <f t="shared" ref="AC74:AC137" si="42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3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4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5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6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si="35"/>
        <v/>
      </c>
      <c r="J75" s="23"/>
      <c r="K75" s="24" t="str">
        <f t="shared" si="36"/>
        <v/>
      </c>
      <c r="L75" s="25" t="str">
        <f t="shared" ref="L75:L138" si="47">IF((J75&lt;&gt;0),RANK(J75,$J$10:$J$309),"")</f>
        <v/>
      </c>
      <c r="M75" s="25" t="str">
        <f t="shared" si="37"/>
        <v/>
      </c>
      <c r="N75" s="23"/>
      <c r="O75" s="24" t="str">
        <f t="shared" si="38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9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40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1"/>
        <v/>
      </c>
      <c r="AC75" s="24" t="str">
        <f t="shared" si="42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3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4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5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6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35"/>
        <v/>
      </c>
      <c r="J76" s="23"/>
      <c r="K76" s="24" t="str">
        <f t="shared" si="36"/>
        <v/>
      </c>
      <c r="L76" s="25" t="str">
        <f t="shared" si="47"/>
        <v/>
      </c>
      <c r="M76" s="25" t="str">
        <f t="shared" si="37"/>
        <v/>
      </c>
      <c r="N76" s="23"/>
      <c r="O76" s="24" t="str">
        <f t="shared" si="38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9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40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1"/>
        <v/>
      </c>
      <c r="AC76" s="24" t="str">
        <f t="shared" si="42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3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4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5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6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35"/>
        <v/>
      </c>
      <c r="J77" s="23"/>
      <c r="K77" s="24" t="str">
        <f t="shared" si="36"/>
        <v/>
      </c>
      <c r="L77" s="25" t="str">
        <f t="shared" si="47"/>
        <v/>
      </c>
      <c r="M77" s="25" t="str">
        <f t="shared" si="37"/>
        <v/>
      </c>
      <c r="N77" s="23"/>
      <c r="O77" s="24" t="str">
        <f t="shared" si="38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9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40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1"/>
        <v/>
      </c>
      <c r="AC77" s="24" t="str">
        <f t="shared" si="42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3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4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5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6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35"/>
        <v/>
      </c>
      <c r="J78" s="23"/>
      <c r="K78" s="24" t="str">
        <f t="shared" si="36"/>
        <v/>
      </c>
      <c r="L78" s="25" t="str">
        <f t="shared" si="47"/>
        <v/>
      </c>
      <c r="M78" s="25" t="str">
        <f t="shared" si="37"/>
        <v/>
      </c>
      <c r="N78" s="23"/>
      <c r="O78" s="24" t="str">
        <f t="shared" si="38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9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40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1"/>
        <v/>
      </c>
      <c r="AC78" s="24" t="str">
        <f t="shared" si="42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3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4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5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6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35"/>
        <v/>
      </c>
      <c r="J79" s="23"/>
      <c r="K79" s="24" t="str">
        <f t="shared" si="36"/>
        <v/>
      </c>
      <c r="L79" s="25" t="str">
        <f t="shared" si="47"/>
        <v/>
      </c>
      <c r="M79" s="25" t="str">
        <f t="shared" si="37"/>
        <v/>
      </c>
      <c r="N79" s="23"/>
      <c r="O79" s="24" t="str">
        <f t="shared" si="38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9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40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1"/>
        <v/>
      </c>
      <c r="AC79" s="24" t="str">
        <f t="shared" si="42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3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4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5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6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35"/>
        <v/>
      </c>
      <c r="J80" s="23"/>
      <c r="K80" s="24" t="str">
        <f t="shared" si="36"/>
        <v/>
      </c>
      <c r="L80" s="25" t="str">
        <f t="shared" si="47"/>
        <v/>
      </c>
      <c r="M80" s="25" t="str">
        <f t="shared" si="37"/>
        <v/>
      </c>
      <c r="N80" s="23"/>
      <c r="O80" s="24" t="str">
        <f t="shared" si="38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9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40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1"/>
        <v/>
      </c>
      <c r="AC80" s="24" t="str">
        <f t="shared" si="42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3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4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5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6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35"/>
        <v/>
      </c>
      <c r="J81" s="23"/>
      <c r="K81" s="24" t="str">
        <f t="shared" si="36"/>
        <v/>
      </c>
      <c r="L81" s="25" t="str">
        <f t="shared" si="47"/>
        <v/>
      </c>
      <c r="M81" s="25" t="str">
        <f t="shared" si="37"/>
        <v/>
      </c>
      <c r="N81" s="23"/>
      <c r="O81" s="24" t="str">
        <f t="shared" si="38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9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40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1"/>
        <v/>
      </c>
      <c r="AC81" s="24" t="str">
        <f t="shared" si="42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3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4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5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6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35"/>
        <v/>
      </c>
      <c r="J82" s="23"/>
      <c r="K82" s="24" t="str">
        <f t="shared" si="36"/>
        <v/>
      </c>
      <c r="L82" s="25" t="str">
        <f t="shared" si="47"/>
        <v/>
      </c>
      <c r="M82" s="25" t="str">
        <f t="shared" si="37"/>
        <v/>
      </c>
      <c r="N82" s="23"/>
      <c r="O82" s="24" t="str">
        <f t="shared" si="38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9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40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1"/>
        <v/>
      </c>
      <c r="AC82" s="24" t="str">
        <f t="shared" si="42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3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4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5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6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35"/>
        <v/>
      </c>
      <c r="J83" s="23"/>
      <c r="K83" s="24" t="str">
        <f t="shared" si="36"/>
        <v/>
      </c>
      <c r="L83" s="25" t="str">
        <f t="shared" si="47"/>
        <v/>
      </c>
      <c r="M83" s="25" t="str">
        <f t="shared" si="37"/>
        <v/>
      </c>
      <c r="N83" s="23"/>
      <c r="O83" s="24" t="str">
        <f t="shared" si="38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9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40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1"/>
        <v/>
      </c>
      <c r="AC83" s="24" t="str">
        <f t="shared" si="42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3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4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5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6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35"/>
        <v/>
      </c>
      <c r="J84" s="23"/>
      <c r="K84" s="24" t="str">
        <f t="shared" si="36"/>
        <v/>
      </c>
      <c r="L84" s="25" t="str">
        <f t="shared" si="47"/>
        <v/>
      </c>
      <c r="M84" s="25" t="str">
        <f t="shared" si="37"/>
        <v/>
      </c>
      <c r="N84" s="23"/>
      <c r="O84" s="24" t="str">
        <f t="shared" si="38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9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40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1"/>
        <v/>
      </c>
      <c r="AC84" s="24" t="str">
        <f t="shared" si="42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3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4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5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6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35"/>
        <v/>
      </c>
      <c r="J85" s="23"/>
      <c r="K85" s="24" t="str">
        <f t="shared" si="36"/>
        <v/>
      </c>
      <c r="L85" s="25" t="str">
        <f t="shared" si="47"/>
        <v/>
      </c>
      <c r="M85" s="25" t="str">
        <f t="shared" si="37"/>
        <v/>
      </c>
      <c r="N85" s="23"/>
      <c r="O85" s="24" t="str">
        <f t="shared" si="38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9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40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1"/>
        <v/>
      </c>
      <c r="AC85" s="24" t="str">
        <f t="shared" si="42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3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4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5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6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35"/>
        <v/>
      </c>
      <c r="J86" s="23"/>
      <c r="K86" s="24" t="str">
        <f t="shared" si="36"/>
        <v/>
      </c>
      <c r="L86" s="25" t="str">
        <f t="shared" si="47"/>
        <v/>
      </c>
      <c r="M86" s="25" t="str">
        <f t="shared" si="37"/>
        <v/>
      </c>
      <c r="N86" s="23"/>
      <c r="O86" s="24" t="str">
        <f t="shared" si="38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9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40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1"/>
        <v/>
      </c>
      <c r="AC86" s="24" t="str">
        <f t="shared" si="42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3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4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5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6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35"/>
        <v/>
      </c>
      <c r="J87" s="23"/>
      <c r="K87" s="24" t="str">
        <f t="shared" si="36"/>
        <v/>
      </c>
      <c r="L87" s="25" t="str">
        <f t="shared" si="47"/>
        <v/>
      </c>
      <c r="M87" s="25" t="str">
        <f t="shared" si="37"/>
        <v/>
      </c>
      <c r="N87" s="23"/>
      <c r="O87" s="24" t="str">
        <f t="shared" si="38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9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40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1"/>
        <v/>
      </c>
      <c r="AC87" s="24" t="str">
        <f t="shared" si="42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3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4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5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6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35"/>
        <v/>
      </c>
      <c r="J88" s="23"/>
      <c r="K88" s="24" t="str">
        <f t="shared" si="36"/>
        <v/>
      </c>
      <c r="L88" s="25" t="str">
        <f t="shared" si="47"/>
        <v/>
      </c>
      <c r="M88" s="25" t="str">
        <f t="shared" si="37"/>
        <v/>
      </c>
      <c r="N88" s="23"/>
      <c r="O88" s="24" t="str">
        <f t="shared" si="38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9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40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1"/>
        <v/>
      </c>
      <c r="AC88" s="24" t="str">
        <f t="shared" si="42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3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4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5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6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35"/>
        <v/>
      </c>
      <c r="J89" s="23"/>
      <c r="K89" s="24" t="str">
        <f t="shared" si="36"/>
        <v/>
      </c>
      <c r="L89" s="25" t="str">
        <f t="shared" si="47"/>
        <v/>
      </c>
      <c r="M89" s="25" t="str">
        <f t="shared" si="37"/>
        <v/>
      </c>
      <c r="N89" s="23"/>
      <c r="O89" s="24" t="str">
        <f t="shared" si="38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9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40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1"/>
        <v/>
      </c>
      <c r="AC89" s="24" t="str">
        <f t="shared" si="42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3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4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5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6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35"/>
        <v/>
      </c>
      <c r="J90" s="23"/>
      <c r="K90" s="24" t="str">
        <f t="shared" si="36"/>
        <v/>
      </c>
      <c r="L90" s="25" t="str">
        <f t="shared" si="47"/>
        <v/>
      </c>
      <c r="M90" s="25" t="str">
        <f t="shared" si="37"/>
        <v/>
      </c>
      <c r="N90" s="23"/>
      <c r="O90" s="24" t="str">
        <f t="shared" si="38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9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40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1"/>
        <v/>
      </c>
      <c r="AC90" s="24" t="str">
        <f t="shared" si="42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3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4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5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6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35"/>
        <v/>
      </c>
      <c r="J91" s="23"/>
      <c r="K91" s="24" t="str">
        <f t="shared" si="36"/>
        <v/>
      </c>
      <c r="L91" s="25" t="str">
        <f t="shared" si="47"/>
        <v/>
      </c>
      <c r="M91" s="25" t="str">
        <f t="shared" si="37"/>
        <v/>
      </c>
      <c r="N91" s="23"/>
      <c r="O91" s="24" t="str">
        <f t="shared" si="38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9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40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1"/>
        <v/>
      </c>
      <c r="AC91" s="24" t="str">
        <f t="shared" si="42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3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4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5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6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35"/>
        <v/>
      </c>
      <c r="J92" s="23"/>
      <c r="K92" s="24" t="str">
        <f t="shared" si="36"/>
        <v/>
      </c>
      <c r="L92" s="25" t="str">
        <f t="shared" si="47"/>
        <v/>
      </c>
      <c r="M92" s="25" t="str">
        <f t="shared" si="37"/>
        <v/>
      </c>
      <c r="N92" s="23"/>
      <c r="O92" s="24" t="str">
        <f t="shared" si="38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9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40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1"/>
        <v/>
      </c>
      <c r="AC92" s="24" t="str">
        <f t="shared" si="42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3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4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5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6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35"/>
        <v/>
      </c>
      <c r="J93" s="23"/>
      <c r="K93" s="24" t="str">
        <f t="shared" si="36"/>
        <v/>
      </c>
      <c r="L93" s="25" t="str">
        <f t="shared" si="47"/>
        <v/>
      </c>
      <c r="M93" s="25" t="str">
        <f t="shared" si="37"/>
        <v/>
      </c>
      <c r="N93" s="23"/>
      <c r="O93" s="24" t="str">
        <f t="shared" si="38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9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40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1"/>
        <v/>
      </c>
      <c r="AC93" s="24" t="str">
        <f t="shared" si="42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3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4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5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6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35"/>
        <v/>
      </c>
      <c r="J94" s="23"/>
      <c r="K94" s="24" t="str">
        <f t="shared" si="36"/>
        <v/>
      </c>
      <c r="L94" s="25" t="str">
        <f t="shared" si="47"/>
        <v/>
      </c>
      <c r="M94" s="25" t="str">
        <f t="shared" si="37"/>
        <v/>
      </c>
      <c r="N94" s="23"/>
      <c r="O94" s="24" t="str">
        <f t="shared" si="38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9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40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1"/>
        <v/>
      </c>
      <c r="AC94" s="24" t="str">
        <f t="shared" si="42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3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4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5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6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35"/>
        <v/>
      </c>
      <c r="J95" s="23"/>
      <c r="K95" s="24" t="str">
        <f t="shared" si="36"/>
        <v/>
      </c>
      <c r="L95" s="25" t="str">
        <f t="shared" si="47"/>
        <v/>
      </c>
      <c r="M95" s="25" t="str">
        <f t="shared" si="37"/>
        <v/>
      </c>
      <c r="N95" s="23"/>
      <c r="O95" s="24" t="str">
        <f t="shared" si="38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9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40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1"/>
        <v/>
      </c>
      <c r="AC95" s="24" t="str">
        <f t="shared" si="42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3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4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5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6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35"/>
        <v/>
      </c>
      <c r="J96" s="23"/>
      <c r="K96" s="24" t="str">
        <f t="shared" si="36"/>
        <v/>
      </c>
      <c r="L96" s="25" t="str">
        <f t="shared" si="47"/>
        <v/>
      </c>
      <c r="M96" s="25" t="str">
        <f t="shared" si="37"/>
        <v/>
      </c>
      <c r="N96" s="23"/>
      <c r="O96" s="24" t="str">
        <f t="shared" si="38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9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40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1"/>
        <v/>
      </c>
      <c r="AC96" s="24" t="str">
        <f t="shared" si="42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3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4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5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6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35"/>
        <v/>
      </c>
      <c r="J97" s="23"/>
      <c r="K97" s="24" t="str">
        <f t="shared" si="36"/>
        <v/>
      </c>
      <c r="L97" s="25" t="str">
        <f t="shared" si="47"/>
        <v/>
      </c>
      <c r="M97" s="25" t="str">
        <f t="shared" si="37"/>
        <v/>
      </c>
      <c r="N97" s="23"/>
      <c r="O97" s="24" t="str">
        <f t="shared" si="38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9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40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1"/>
        <v/>
      </c>
      <c r="AC97" s="24" t="str">
        <f t="shared" si="42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3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4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5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6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35"/>
        <v/>
      </c>
      <c r="J98" s="23"/>
      <c r="K98" s="24" t="str">
        <f t="shared" si="36"/>
        <v/>
      </c>
      <c r="L98" s="25" t="str">
        <f t="shared" si="47"/>
        <v/>
      </c>
      <c r="M98" s="25" t="str">
        <f t="shared" si="37"/>
        <v/>
      </c>
      <c r="N98" s="23"/>
      <c r="O98" s="24" t="str">
        <f t="shared" si="38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9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40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1"/>
        <v/>
      </c>
      <c r="AC98" s="24" t="str">
        <f t="shared" si="42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3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4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5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6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35"/>
        <v/>
      </c>
      <c r="J99" s="23"/>
      <c r="K99" s="24" t="str">
        <f t="shared" si="36"/>
        <v/>
      </c>
      <c r="L99" s="25" t="str">
        <f t="shared" si="47"/>
        <v/>
      </c>
      <c r="M99" s="25" t="str">
        <f t="shared" si="37"/>
        <v/>
      </c>
      <c r="N99" s="23"/>
      <c r="O99" s="24" t="str">
        <f t="shared" si="38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9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40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1"/>
        <v/>
      </c>
      <c r="AC99" s="24" t="str">
        <f t="shared" si="42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3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4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5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6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35"/>
        <v/>
      </c>
      <c r="J100" s="23"/>
      <c r="K100" s="24" t="str">
        <f t="shared" si="36"/>
        <v/>
      </c>
      <c r="L100" s="25" t="str">
        <f t="shared" si="47"/>
        <v/>
      </c>
      <c r="M100" s="25" t="str">
        <f t="shared" si="37"/>
        <v/>
      </c>
      <c r="N100" s="23"/>
      <c r="O100" s="24" t="str">
        <f t="shared" si="38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9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40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1"/>
        <v/>
      </c>
      <c r="AC100" s="24" t="str">
        <f t="shared" si="42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3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4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5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6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35"/>
        <v/>
      </c>
      <c r="J101" s="23"/>
      <c r="K101" s="24" t="str">
        <f t="shared" si="36"/>
        <v/>
      </c>
      <c r="L101" s="25" t="str">
        <f t="shared" si="47"/>
        <v/>
      </c>
      <c r="M101" s="25" t="str">
        <f t="shared" si="37"/>
        <v/>
      </c>
      <c r="N101" s="23"/>
      <c r="O101" s="24" t="str">
        <f t="shared" si="38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9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40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1"/>
        <v/>
      </c>
      <c r="AC101" s="24" t="str">
        <f t="shared" si="42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3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4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5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6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35"/>
        <v/>
      </c>
      <c r="J102" s="23"/>
      <c r="K102" s="24" t="str">
        <f t="shared" si="36"/>
        <v/>
      </c>
      <c r="L102" s="25" t="str">
        <f t="shared" si="47"/>
        <v/>
      </c>
      <c r="M102" s="25" t="str">
        <f t="shared" si="37"/>
        <v/>
      </c>
      <c r="N102" s="23"/>
      <c r="O102" s="24" t="str">
        <f t="shared" si="38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9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40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1"/>
        <v/>
      </c>
      <c r="AC102" s="24" t="str">
        <f t="shared" si="42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3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4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5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6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35"/>
        <v/>
      </c>
      <c r="J103" s="23"/>
      <c r="K103" s="24" t="str">
        <f t="shared" si="36"/>
        <v/>
      </c>
      <c r="L103" s="25" t="str">
        <f t="shared" si="47"/>
        <v/>
      </c>
      <c r="M103" s="25" t="str">
        <f t="shared" si="37"/>
        <v/>
      </c>
      <c r="N103" s="23"/>
      <c r="O103" s="24" t="str">
        <f t="shared" si="38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9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40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1"/>
        <v/>
      </c>
      <c r="AC103" s="24" t="str">
        <f t="shared" si="42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3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4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5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6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35"/>
        <v/>
      </c>
      <c r="J104" s="23"/>
      <c r="K104" s="24" t="str">
        <f t="shared" si="36"/>
        <v/>
      </c>
      <c r="L104" s="25" t="str">
        <f t="shared" si="47"/>
        <v/>
      </c>
      <c r="M104" s="25" t="str">
        <f t="shared" si="37"/>
        <v/>
      </c>
      <c r="N104" s="23"/>
      <c r="O104" s="24" t="str">
        <f t="shared" si="38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9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40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1"/>
        <v/>
      </c>
      <c r="AC104" s="24" t="str">
        <f t="shared" si="42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3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4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5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6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35"/>
        <v/>
      </c>
      <c r="J105" s="23"/>
      <c r="K105" s="24" t="str">
        <f t="shared" si="36"/>
        <v/>
      </c>
      <c r="L105" s="25" t="str">
        <f t="shared" si="47"/>
        <v/>
      </c>
      <c r="M105" s="25" t="str">
        <f t="shared" si="37"/>
        <v/>
      </c>
      <c r="N105" s="23"/>
      <c r="O105" s="24" t="str">
        <f t="shared" si="38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9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40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1"/>
        <v/>
      </c>
      <c r="AC105" s="24" t="str">
        <f t="shared" si="42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3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4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5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6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35"/>
        <v/>
      </c>
      <c r="J106" s="23"/>
      <c r="K106" s="24" t="str">
        <f t="shared" si="36"/>
        <v/>
      </c>
      <c r="L106" s="25" t="str">
        <f t="shared" si="47"/>
        <v/>
      </c>
      <c r="M106" s="25" t="str">
        <f t="shared" si="37"/>
        <v/>
      </c>
      <c r="N106" s="23"/>
      <c r="O106" s="24" t="str">
        <f t="shared" si="38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9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40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1"/>
        <v/>
      </c>
      <c r="AC106" s="24" t="str">
        <f t="shared" si="42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3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4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5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6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35"/>
        <v/>
      </c>
      <c r="J107" s="23"/>
      <c r="K107" s="24" t="str">
        <f t="shared" si="36"/>
        <v/>
      </c>
      <c r="L107" s="25" t="str">
        <f t="shared" si="47"/>
        <v/>
      </c>
      <c r="M107" s="25" t="str">
        <f t="shared" si="37"/>
        <v/>
      </c>
      <c r="N107" s="23"/>
      <c r="O107" s="24" t="str">
        <f t="shared" si="38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9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40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1"/>
        <v/>
      </c>
      <c r="AC107" s="24" t="str">
        <f t="shared" si="42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3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4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5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6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35"/>
        <v/>
      </c>
      <c r="J108" s="23"/>
      <c r="K108" s="24" t="str">
        <f t="shared" si="36"/>
        <v/>
      </c>
      <c r="L108" s="25" t="str">
        <f t="shared" si="47"/>
        <v/>
      </c>
      <c r="M108" s="25" t="str">
        <f t="shared" si="37"/>
        <v/>
      </c>
      <c r="N108" s="23"/>
      <c r="O108" s="24" t="str">
        <f t="shared" si="38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9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40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1"/>
        <v/>
      </c>
      <c r="AC108" s="24" t="str">
        <f t="shared" si="42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3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4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5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6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35"/>
        <v/>
      </c>
      <c r="J109" s="23"/>
      <c r="K109" s="24" t="str">
        <f t="shared" si="36"/>
        <v/>
      </c>
      <c r="L109" s="25" t="str">
        <f t="shared" si="47"/>
        <v/>
      </c>
      <c r="M109" s="25" t="str">
        <f t="shared" si="37"/>
        <v/>
      </c>
      <c r="N109" s="23"/>
      <c r="O109" s="24" t="str">
        <f t="shared" si="38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9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40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1"/>
        <v/>
      </c>
      <c r="AC109" s="24" t="str">
        <f t="shared" si="42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3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4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5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6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35"/>
        <v/>
      </c>
      <c r="J110" s="23"/>
      <c r="K110" s="24" t="str">
        <f t="shared" si="36"/>
        <v/>
      </c>
      <c r="L110" s="25" t="str">
        <f t="shared" si="47"/>
        <v/>
      </c>
      <c r="M110" s="25" t="str">
        <f t="shared" si="37"/>
        <v/>
      </c>
      <c r="N110" s="23"/>
      <c r="O110" s="24" t="str">
        <f t="shared" si="38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9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40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1"/>
        <v/>
      </c>
      <c r="AC110" s="24" t="str">
        <f t="shared" si="42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3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4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5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6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35"/>
        <v/>
      </c>
      <c r="J111" s="23"/>
      <c r="K111" s="24" t="str">
        <f t="shared" si="36"/>
        <v/>
      </c>
      <c r="L111" s="25" t="str">
        <f t="shared" si="47"/>
        <v/>
      </c>
      <c r="M111" s="25" t="str">
        <f t="shared" si="37"/>
        <v/>
      </c>
      <c r="N111" s="23"/>
      <c r="O111" s="24" t="str">
        <f t="shared" si="38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9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40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1"/>
        <v/>
      </c>
      <c r="AC111" s="24" t="str">
        <f t="shared" si="42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3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4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5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6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35"/>
        <v/>
      </c>
      <c r="J112" s="23"/>
      <c r="K112" s="24" t="str">
        <f t="shared" si="36"/>
        <v/>
      </c>
      <c r="L112" s="25" t="str">
        <f t="shared" si="47"/>
        <v/>
      </c>
      <c r="M112" s="25" t="str">
        <f t="shared" si="37"/>
        <v/>
      </c>
      <c r="N112" s="23"/>
      <c r="O112" s="24" t="str">
        <f t="shared" si="38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9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40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1"/>
        <v/>
      </c>
      <c r="AC112" s="24" t="str">
        <f t="shared" si="42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3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4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5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6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35"/>
        <v/>
      </c>
      <c r="J113" s="23"/>
      <c r="K113" s="24" t="str">
        <f t="shared" si="36"/>
        <v/>
      </c>
      <c r="L113" s="25" t="str">
        <f t="shared" si="47"/>
        <v/>
      </c>
      <c r="M113" s="25" t="str">
        <f t="shared" si="37"/>
        <v/>
      </c>
      <c r="N113" s="23"/>
      <c r="O113" s="24" t="str">
        <f t="shared" si="38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9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40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1"/>
        <v/>
      </c>
      <c r="AC113" s="24" t="str">
        <f t="shared" si="42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3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4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5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6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35"/>
        <v/>
      </c>
      <c r="J114" s="23"/>
      <c r="K114" s="24" t="str">
        <f t="shared" si="36"/>
        <v/>
      </c>
      <c r="L114" s="25" t="str">
        <f t="shared" si="47"/>
        <v/>
      </c>
      <c r="M114" s="25" t="str">
        <f t="shared" si="37"/>
        <v/>
      </c>
      <c r="N114" s="23"/>
      <c r="O114" s="24" t="str">
        <f t="shared" si="38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9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40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1"/>
        <v/>
      </c>
      <c r="AC114" s="24" t="str">
        <f t="shared" si="42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3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4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5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6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35"/>
        <v/>
      </c>
      <c r="J115" s="23"/>
      <c r="K115" s="24" t="str">
        <f t="shared" si="36"/>
        <v/>
      </c>
      <c r="L115" s="25" t="str">
        <f t="shared" si="47"/>
        <v/>
      </c>
      <c r="M115" s="25" t="str">
        <f t="shared" si="37"/>
        <v/>
      </c>
      <c r="N115" s="23"/>
      <c r="O115" s="24" t="str">
        <f t="shared" si="38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9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40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1"/>
        <v/>
      </c>
      <c r="AC115" s="24" t="str">
        <f t="shared" si="42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3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4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5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6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35"/>
        <v/>
      </c>
      <c r="J116" s="23"/>
      <c r="K116" s="24" t="str">
        <f t="shared" si="36"/>
        <v/>
      </c>
      <c r="L116" s="25" t="str">
        <f t="shared" si="47"/>
        <v/>
      </c>
      <c r="M116" s="25" t="str">
        <f t="shared" si="37"/>
        <v/>
      </c>
      <c r="N116" s="23"/>
      <c r="O116" s="24" t="str">
        <f t="shared" si="38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9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40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1"/>
        <v/>
      </c>
      <c r="AC116" s="24" t="str">
        <f t="shared" si="42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3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4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5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6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35"/>
        <v/>
      </c>
      <c r="J117" s="23"/>
      <c r="K117" s="24" t="str">
        <f t="shared" si="36"/>
        <v/>
      </c>
      <c r="L117" s="25" t="str">
        <f t="shared" si="47"/>
        <v/>
      </c>
      <c r="M117" s="25" t="str">
        <f t="shared" si="37"/>
        <v/>
      </c>
      <c r="N117" s="23"/>
      <c r="O117" s="24" t="str">
        <f t="shared" si="38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9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40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1"/>
        <v/>
      </c>
      <c r="AC117" s="24" t="str">
        <f t="shared" si="42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3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4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5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6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35"/>
        <v/>
      </c>
      <c r="J118" s="23"/>
      <c r="K118" s="24" t="str">
        <f t="shared" si="36"/>
        <v/>
      </c>
      <c r="L118" s="25" t="str">
        <f t="shared" si="47"/>
        <v/>
      </c>
      <c r="M118" s="25" t="str">
        <f t="shared" si="37"/>
        <v/>
      </c>
      <c r="N118" s="23"/>
      <c r="O118" s="24" t="str">
        <f t="shared" si="38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9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40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1"/>
        <v/>
      </c>
      <c r="AC118" s="24" t="str">
        <f t="shared" si="42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3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4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5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6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35"/>
        <v/>
      </c>
      <c r="J119" s="23"/>
      <c r="K119" s="24" t="str">
        <f t="shared" si="36"/>
        <v/>
      </c>
      <c r="L119" s="25" t="str">
        <f t="shared" si="47"/>
        <v/>
      </c>
      <c r="M119" s="25" t="str">
        <f t="shared" si="37"/>
        <v/>
      </c>
      <c r="N119" s="23"/>
      <c r="O119" s="24" t="str">
        <f t="shared" si="38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9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40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1"/>
        <v/>
      </c>
      <c r="AC119" s="24" t="str">
        <f t="shared" si="42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3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4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5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6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35"/>
        <v/>
      </c>
      <c r="J120" s="23"/>
      <c r="K120" s="24" t="str">
        <f t="shared" si="36"/>
        <v/>
      </c>
      <c r="L120" s="25" t="str">
        <f t="shared" si="47"/>
        <v/>
      </c>
      <c r="M120" s="25" t="str">
        <f t="shared" si="37"/>
        <v/>
      </c>
      <c r="N120" s="23"/>
      <c r="O120" s="24" t="str">
        <f t="shared" si="38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9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40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1"/>
        <v/>
      </c>
      <c r="AC120" s="24" t="str">
        <f t="shared" si="42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3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4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5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6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35"/>
        <v/>
      </c>
      <c r="J121" s="23"/>
      <c r="K121" s="24" t="str">
        <f t="shared" si="36"/>
        <v/>
      </c>
      <c r="L121" s="25" t="str">
        <f t="shared" si="47"/>
        <v/>
      </c>
      <c r="M121" s="25" t="str">
        <f t="shared" si="37"/>
        <v/>
      </c>
      <c r="N121" s="23"/>
      <c r="O121" s="24" t="str">
        <f t="shared" si="38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9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40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1"/>
        <v/>
      </c>
      <c r="AC121" s="24" t="str">
        <f t="shared" si="42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3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4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5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6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35"/>
        <v/>
      </c>
      <c r="J122" s="23"/>
      <c r="K122" s="24" t="str">
        <f t="shared" si="36"/>
        <v/>
      </c>
      <c r="L122" s="25" t="str">
        <f t="shared" si="47"/>
        <v/>
      </c>
      <c r="M122" s="25" t="str">
        <f t="shared" si="37"/>
        <v/>
      </c>
      <c r="N122" s="23"/>
      <c r="O122" s="24" t="str">
        <f t="shared" si="38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9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40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1"/>
        <v/>
      </c>
      <c r="AC122" s="24" t="str">
        <f t="shared" si="42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3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4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5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6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35"/>
        <v/>
      </c>
      <c r="J123" s="23"/>
      <c r="K123" s="24" t="str">
        <f t="shared" si="36"/>
        <v/>
      </c>
      <c r="L123" s="25" t="str">
        <f t="shared" si="47"/>
        <v/>
      </c>
      <c r="M123" s="25" t="str">
        <f t="shared" si="37"/>
        <v/>
      </c>
      <c r="N123" s="23"/>
      <c r="O123" s="24" t="str">
        <f t="shared" si="38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9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40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1"/>
        <v/>
      </c>
      <c r="AC123" s="24" t="str">
        <f t="shared" si="42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3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4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5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6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35"/>
        <v/>
      </c>
      <c r="J124" s="23"/>
      <c r="K124" s="24" t="str">
        <f t="shared" si="36"/>
        <v/>
      </c>
      <c r="L124" s="25" t="str">
        <f t="shared" si="47"/>
        <v/>
      </c>
      <c r="M124" s="25" t="str">
        <f t="shared" si="37"/>
        <v/>
      </c>
      <c r="N124" s="23"/>
      <c r="O124" s="24" t="str">
        <f t="shared" si="38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9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40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1"/>
        <v/>
      </c>
      <c r="AC124" s="24" t="str">
        <f t="shared" si="42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3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4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5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6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35"/>
        <v/>
      </c>
      <c r="J125" s="23"/>
      <c r="K125" s="24" t="str">
        <f t="shared" si="36"/>
        <v/>
      </c>
      <c r="L125" s="25" t="str">
        <f t="shared" si="47"/>
        <v/>
      </c>
      <c r="M125" s="25" t="str">
        <f t="shared" si="37"/>
        <v/>
      </c>
      <c r="N125" s="23"/>
      <c r="O125" s="24" t="str">
        <f t="shared" si="38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9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40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1"/>
        <v/>
      </c>
      <c r="AC125" s="24" t="str">
        <f t="shared" si="42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3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4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5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6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35"/>
        <v/>
      </c>
      <c r="J126" s="23"/>
      <c r="K126" s="24" t="str">
        <f t="shared" si="36"/>
        <v/>
      </c>
      <c r="L126" s="25" t="str">
        <f t="shared" si="47"/>
        <v/>
      </c>
      <c r="M126" s="25" t="str">
        <f t="shared" si="37"/>
        <v/>
      </c>
      <c r="N126" s="23"/>
      <c r="O126" s="24" t="str">
        <f t="shared" si="38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9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40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1"/>
        <v/>
      </c>
      <c r="AC126" s="24" t="str">
        <f t="shared" si="42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3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4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5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6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35"/>
        <v/>
      </c>
      <c r="J127" s="23"/>
      <c r="K127" s="24" t="str">
        <f t="shared" si="36"/>
        <v/>
      </c>
      <c r="L127" s="25" t="str">
        <f t="shared" si="47"/>
        <v/>
      </c>
      <c r="M127" s="25" t="str">
        <f t="shared" si="37"/>
        <v/>
      </c>
      <c r="N127" s="23"/>
      <c r="O127" s="24" t="str">
        <f t="shared" si="38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9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40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1"/>
        <v/>
      </c>
      <c r="AC127" s="24" t="str">
        <f t="shared" si="42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3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4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5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6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35"/>
        <v/>
      </c>
      <c r="J128" s="23"/>
      <c r="K128" s="24" t="str">
        <f t="shared" si="36"/>
        <v/>
      </c>
      <c r="L128" s="25" t="str">
        <f t="shared" si="47"/>
        <v/>
      </c>
      <c r="M128" s="25" t="str">
        <f t="shared" si="37"/>
        <v/>
      </c>
      <c r="N128" s="23"/>
      <c r="O128" s="24" t="str">
        <f t="shared" si="38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9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40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1"/>
        <v/>
      </c>
      <c r="AC128" s="24" t="str">
        <f t="shared" si="42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3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4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5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6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35"/>
        <v/>
      </c>
      <c r="J129" s="23"/>
      <c r="K129" s="24" t="str">
        <f t="shared" si="36"/>
        <v/>
      </c>
      <c r="L129" s="25" t="str">
        <f t="shared" si="47"/>
        <v/>
      </c>
      <c r="M129" s="25" t="str">
        <f t="shared" si="37"/>
        <v/>
      </c>
      <c r="N129" s="23"/>
      <c r="O129" s="24" t="str">
        <f t="shared" si="38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9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40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1"/>
        <v/>
      </c>
      <c r="AC129" s="24" t="str">
        <f t="shared" si="42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3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4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5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6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35"/>
        <v/>
      </c>
      <c r="J130" s="23"/>
      <c r="K130" s="24" t="str">
        <f t="shared" si="36"/>
        <v/>
      </c>
      <c r="L130" s="25" t="str">
        <f t="shared" si="47"/>
        <v/>
      </c>
      <c r="M130" s="25" t="str">
        <f t="shared" si="37"/>
        <v/>
      </c>
      <c r="N130" s="23"/>
      <c r="O130" s="24" t="str">
        <f t="shared" si="38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9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40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1"/>
        <v/>
      </c>
      <c r="AC130" s="24" t="str">
        <f t="shared" si="42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3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4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5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6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35"/>
        <v/>
      </c>
      <c r="J131" s="23"/>
      <c r="K131" s="24" t="str">
        <f t="shared" si="36"/>
        <v/>
      </c>
      <c r="L131" s="25" t="str">
        <f t="shared" si="47"/>
        <v/>
      </c>
      <c r="M131" s="25" t="str">
        <f t="shared" si="37"/>
        <v/>
      </c>
      <c r="N131" s="23"/>
      <c r="O131" s="24" t="str">
        <f t="shared" si="38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9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40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1"/>
        <v/>
      </c>
      <c r="AC131" s="24" t="str">
        <f t="shared" si="42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3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4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5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6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35"/>
        <v/>
      </c>
      <c r="J132" s="23"/>
      <c r="K132" s="24" t="str">
        <f t="shared" si="36"/>
        <v/>
      </c>
      <c r="L132" s="25" t="str">
        <f t="shared" si="47"/>
        <v/>
      </c>
      <c r="M132" s="25" t="str">
        <f t="shared" si="37"/>
        <v/>
      </c>
      <c r="N132" s="23"/>
      <c r="O132" s="24" t="str">
        <f t="shared" si="38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9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40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1"/>
        <v/>
      </c>
      <c r="AC132" s="24" t="str">
        <f t="shared" si="42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3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4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5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6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35"/>
        <v/>
      </c>
      <c r="J133" s="23"/>
      <c r="K133" s="24" t="str">
        <f t="shared" si="36"/>
        <v/>
      </c>
      <c r="L133" s="25" t="str">
        <f t="shared" si="47"/>
        <v/>
      </c>
      <c r="M133" s="25" t="str">
        <f t="shared" si="37"/>
        <v/>
      </c>
      <c r="N133" s="23"/>
      <c r="O133" s="24" t="str">
        <f t="shared" si="38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9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40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1"/>
        <v/>
      </c>
      <c r="AC133" s="24" t="str">
        <f t="shared" si="42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3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4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5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6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35"/>
        <v/>
      </c>
      <c r="J134" s="23"/>
      <c r="K134" s="24" t="str">
        <f t="shared" si="36"/>
        <v/>
      </c>
      <c r="L134" s="25" t="str">
        <f t="shared" si="47"/>
        <v/>
      </c>
      <c r="M134" s="25" t="str">
        <f t="shared" si="37"/>
        <v/>
      </c>
      <c r="N134" s="23"/>
      <c r="O134" s="24" t="str">
        <f t="shared" si="38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9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40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1"/>
        <v/>
      </c>
      <c r="AC134" s="24" t="str">
        <f t="shared" si="42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3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4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5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6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35"/>
        <v/>
      </c>
      <c r="J135" s="23"/>
      <c r="K135" s="24" t="str">
        <f t="shared" si="36"/>
        <v/>
      </c>
      <c r="L135" s="25" t="str">
        <f t="shared" si="47"/>
        <v/>
      </c>
      <c r="M135" s="25" t="str">
        <f t="shared" si="37"/>
        <v/>
      </c>
      <c r="N135" s="23"/>
      <c r="O135" s="24" t="str">
        <f t="shared" si="38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9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40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1"/>
        <v/>
      </c>
      <c r="AC135" s="24" t="str">
        <f t="shared" si="42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3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4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5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6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35"/>
        <v/>
      </c>
      <c r="J136" s="23"/>
      <c r="K136" s="24" t="str">
        <f t="shared" si="36"/>
        <v/>
      </c>
      <c r="L136" s="25" t="str">
        <f t="shared" si="47"/>
        <v/>
      </c>
      <c r="M136" s="25" t="str">
        <f t="shared" si="37"/>
        <v/>
      </c>
      <c r="N136" s="23"/>
      <c r="O136" s="24" t="str">
        <f t="shared" si="38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9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40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1"/>
        <v/>
      </c>
      <c r="AC136" s="24" t="str">
        <f t="shared" si="42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3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4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5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6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35"/>
        <v/>
      </c>
      <c r="J137" s="23"/>
      <c r="K137" s="24" t="str">
        <f t="shared" si="36"/>
        <v/>
      </c>
      <c r="L137" s="25" t="str">
        <f t="shared" si="47"/>
        <v/>
      </c>
      <c r="M137" s="25" t="str">
        <f t="shared" si="37"/>
        <v/>
      </c>
      <c r="N137" s="23"/>
      <c r="O137" s="24" t="str">
        <f t="shared" si="38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9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40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1"/>
        <v/>
      </c>
      <c r="AC137" s="24" t="str">
        <f t="shared" si="42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3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4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5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6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ref="I138:I201" si="68">IF((H138&lt;&gt;0),((H138-$H$5)*10/STDEVP($H$10:$H$309)+50),"")</f>
        <v/>
      </c>
      <c r="J138" s="23"/>
      <c r="K138" s="24" t="str">
        <f t="shared" ref="K138:K201" si="69">IF((J138&lt;&gt;0),((J138-$J$5)*10/STDEVP($J$10:$J$309)+50),"")</f>
        <v/>
      </c>
      <c r="L138" s="25" t="str">
        <f t="shared" si="47"/>
        <v/>
      </c>
      <c r="M138" s="25" t="str">
        <f t="shared" ref="M138:M201" si="70">IF((J138&lt;&gt;0),VLOOKUP(J138,$L$311:$M$320,2),"")</f>
        <v/>
      </c>
      <c r="N138" s="23"/>
      <c r="O138" s="24" t="str">
        <f t="shared" ref="O138:O201" si="71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2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3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4">IF((Z138&lt;&gt;0),Z138*60+AA138,"")</f>
        <v/>
      </c>
      <c r="AC138" s="24" t="str">
        <f t="shared" ref="AC138:AC201" si="75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6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7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8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9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si="68"/>
        <v/>
      </c>
      <c r="J139" s="23"/>
      <c r="K139" s="24" t="str">
        <f t="shared" si="69"/>
        <v/>
      </c>
      <c r="L139" s="25" t="str">
        <f t="shared" ref="L139:L202" si="80">IF((J139&lt;&gt;0),RANK(J139,$J$10:$J$309),"")</f>
        <v/>
      </c>
      <c r="M139" s="25" t="str">
        <f t="shared" si="70"/>
        <v/>
      </c>
      <c r="N139" s="23"/>
      <c r="O139" s="24" t="str">
        <f t="shared" si="71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2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3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4"/>
        <v/>
      </c>
      <c r="AC139" s="24" t="str">
        <f t="shared" si="75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6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7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8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9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68"/>
        <v/>
      </c>
      <c r="J140" s="23"/>
      <c r="K140" s="24" t="str">
        <f t="shared" si="69"/>
        <v/>
      </c>
      <c r="L140" s="25" t="str">
        <f t="shared" si="80"/>
        <v/>
      </c>
      <c r="M140" s="25" t="str">
        <f t="shared" si="70"/>
        <v/>
      </c>
      <c r="N140" s="23"/>
      <c r="O140" s="24" t="str">
        <f t="shared" si="71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2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3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4"/>
        <v/>
      </c>
      <c r="AC140" s="24" t="str">
        <f t="shared" si="75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6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7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8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9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68"/>
        <v/>
      </c>
      <c r="J141" s="23"/>
      <c r="K141" s="24" t="str">
        <f t="shared" si="69"/>
        <v/>
      </c>
      <c r="L141" s="25" t="str">
        <f t="shared" si="80"/>
        <v/>
      </c>
      <c r="M141" s="25" t="str">
        <f t="shared" si="70"/>
        <v/>
      </c>
      <c r="N141" s="23"/>
      <c r="O141" s="24" t="str">
        <f t="shared" si="71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2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3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4"/>
        <v/>
      </c>
      <c r="AC141" s="24" t="str">
        <f t="shared" si="75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6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7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8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9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68"/>
        <v/>
      </c>
      <c r="J142" s="23"/>
      <c r="K142" s="24" t="str">
        <f t="shared" si="69"/>
        <v/>
      </c>
      <c r="L142" s="25" t="str">
        <f t="shared" si="80"/>
        <v/>
      </c>
      <c r="M142" s="25" t="str">
        <f t="shared" si="70"/>
        <v/>
      </c>
      <c r="N142" s="23"/>
      <c r="O142" s="24" t="str">
        <f t="shared" si="71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2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3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4"/>
        <v/>
      </c>
      <c r="AC142" s="24" t="str">
        <f t="shared" si="75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6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7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8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9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68"/>
        <v/>
      </c>
      <c r="J143" s="23"/>
      <c r="K143" s="24" t="str">
        <f t="shared" si="69"/>
        <v/>
      </c>
      <c r="L143" s="25" t="str">
        <f t="shared" si="80"/>
        <v/>
      </c>
      <c r="M143" s="25" t="str">
        <f t="shared" si="70"/>
        <v/>
      </c>
      <c r="N143" s="23"/>
      <c r="O143" s="24" t="str">
        <f t="shared" si="71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2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3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4"/>
        <v/>
      </c>
      <c r="AC143" s="24" t="str">
        <f t="shared" si="75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6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7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8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9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68"/>
        <v/>
      </c>
      <c r="J144" s="23"/>
      <c r="K144" s="24" t="str">
        <f t="shared" si="69"/>
        <v/>
      </c>
      <c r="L144" s="25" t="str">
        <f t="shared" si="80"/>
        <v/>
      </c>
      <c r="M144" s="25" t="str">
        <f t="shared" si="70"/>
        <v/>
      </c>
      <c r="N144" s="23"/>
      <c r="O144" s="24" t="str">
        <f t="shared" si="71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2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3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4"/>
        <v/>
      </c>
      <c r="AC144" s="24" t="str">
        <f t="shared" si="75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6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7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8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9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68"/>
        <v/>
      </c>
      <c r="J145" s="23"/>
      <c r="K145" s="24" t="str">
        <f t="shared" si="69"/>
        <v/>
      </c>
      <c r="L145" s="25" t="str">
        <f t="shared" si="80"/>
        <v/>
      </c>
      <c r="M145" s="25" t="str">
        <f t="shared" si="70"/>
        <v/>
      </c>
      <c r="N145" s="23"/>
      <c r="O145" s="24" t="str">
        <f t="shared" si="71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2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3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4"/>
        <v/>
      </c>
      <c r="AC145" s="24" t="str">
        <f t="shared" si="75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6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7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8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9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68"/>
        <v/>
      </c>
      <c r="J146" s="23"/>
      <c r="K146" s="24" t="str">
        <f t="shared" si="69"/>
        <v/>
      </c>
      <c r="L146" s="25" t="str">
        <f t="shared" si="80"/>
        <v/>
      </c>
      <c r="M146" s="25" t="str">
        <f t="shared" si="70"/>
        <v/>
      </c>
      <c r="N146" s="23"/>
      <c r="O146" s="24" t="str">
        <f t="shared" si="71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2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3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4"/>
        <v/>
      </c>
      <c r="AC146" s="24" t="str">
        <f t="shared" si="75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6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7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8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9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68"/>
        <v/>
      </c>
      <c r="J147" s="23"/>
      <c r="K147" s="24" t="str">
        <f t="shared" si="69"/>
        <v/>
      </c>
      <c r="L147" s="25" t="str">
        <f t="shared" si="80"/>
        <v/>
      </c>
      <c r="M147" s="25" t="str">
        <f t="shared" si="70"/>
        <v/>
      </c>
      <c r="N147" s="23"/>
      <c r="O147" s="24" t="str">
        <f t="shared" si="71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2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3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4"/>
        <v/>
      </c>
      <c r="AC147" s="24" t="str">
        <f t="shared" si="75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6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7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8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9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68"/>
        <v/>
      </c>
      <c r="J148" s="23"/>
      <c r="K148" s="24" t="str">
        <f t="shared" si="69"/>
        <v/>
      </c>
      <c r="L148" s="25" t="str">
        <f t="shared" si="80"/>
        <v/>
      </c>
      <c r="M148" s="25" t="str">
        <f t="shared" si="70"/>
        <v/>
      </c>
      <c r="N148" s="23"/>
      <c r="O148" s="24" t="str">
        <f t="shared" si="71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2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3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4"/>
        <v/>
      </c>
      <c r="AC148" s="24" t="str">
        <f t="shared" si="75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6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7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8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9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68"/>
        <v/>
      </c>
      <c r="J149" s="23"/>
      <c r="K149" s="24" t="str">
        <f t="shared" si="69"/>
        <v/>
      </c>
      <c r="L149" s="25" t="str">
        <f t="shared" si="80"/>
        <v/>
      </c>
      <c r="M149" s="25" t="str">
        <f t="shared" si="70"/>
        <v/>
      </c>
      <c r="N149" s="23"/>
      <c r="O149" s="24" t="str">
        <f t="shared" si="71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2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3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4"/>
        <v/>
      </c>
      <c r="AC149" s="24" t="str">
        <f t="shared" si="75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6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7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8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9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68"/>
        <v/>
      </c>
      <c r="J150" s="23"/>
      <c r="K150" s="24" t="str">
        <f t="shared" si="69"/>
        <v/>
      </c>
      <c r="L150" s="25" t="str">
        <f t="shared" si="80"/>
        <v/>
      </c>
      <c r="M150" s="25" t="str">
        <f t="shared" si="70"/>
        <v/>
      </c>
      <c r="N150" s="23"/>
      <c r="O150" s="24" t="str">
        <f t="shared" si="71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2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3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4"/>
        <v/>
      </c>
      <c r="AC150" s="24" t="str">
        <f t="shared" si="75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6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7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8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9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68"/>
        <v/>
      </c>
      <c r="J151" s="23"/>
      <c r="K151" s="24" t="str">
        <f t="shared" si="69"/>
        <v/>
      </c>
      <c r="L151" s="25" t="str">
        <f t="shared" si="80"/>
        <v/>
      </c>
      <c r="M151" s="25" t="str">
        <f t="shared" si="70"/>
        <v/>
      </c>
      <c r="N151" s="23"/>
      <c r="O151" s="24" t="str">
        <f t="shared" si="71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2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3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4"/>
        <v/>
      </c>
      <c r="AC151" s="24" t="str">
        <f t="shared" si="75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6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7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8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9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68"/>
        <v/>
      </c>
      <c r="J152" s="23"/>
      <c r="K152" s="24" t="str">
        <f t="shared" si="69"/>
        <v/>
      </c>
      <c r="L152" s="25" t="str">
        <f t="shared" si="80"/>
        <v/>
      </c>
      <c r="M152" s="25" t="str">
        <f t="shared" si="70"/>
        <v/>
      </c>
      <c r="N152" s="23"/>
      <c r="O152" s="24" t="str">
        <f t="shared" si="71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2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3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4"/>
        <v/>
      </c>
      <c r="AC152" s="24" t="str">
        <f t="shared" si="75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6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7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8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9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68"/>
        <v/>
      </c>
      <c r="J153" s="23"/>
      <c r="K153" s="24" t="str">
        <f t="shared" si="69"/>
        <v/>
      </c>
      <c r="L153" s="25" t="str">
        <f t="shared" si="80"/>
        <v/>
      </c>
      <c r="M153" s="25" t="str">
        <f t="shared" si="70"/>
        <v/>
      </c>
      <c r="N153" s="23"/>
      <c r="O153" s="24" t="str">
        <f t="shared" si="71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2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3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4"/>
        <v/>
      </c>
      <c r="AC153" s="24" t="str">
        <f t="shared" si="75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6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7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8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9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68"/>
        <v/>
      </c>
      <c r="J154" s="23"/>
      <c r="K154" s="24" t="str">
        <f t="shared" si="69"/>
        <v/>
      </c>
      <c r="L154" s="25" t="str">
        <f t="shared" si="80"/>
        <v/>
      </c>
      <c r="M154" s="25" t="str">
        <f t="shared" si="70"/>
        <v/>
      </c>
      <c r="N154" s="23"/>
      <c r="O154" s="24" t="str">
        <f t="shared" si="71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2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3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4"/>
        <v/>
      </c>
      <c r="AC154" s="24" t="str">
        <f t="shared" si="75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6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7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8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9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68"/>
        <v/>
      </c>
      <c r="J155" s="23"/>
      <c r="K155" s="24" t="str">
        <f t="shared" si="69"/>
        <v/>
      </c>
      <c r="L155" s="25" t="str">
        <f t="shared" si="80"/>
        <v/>
      </c>
      <c r="M155" s="25" t="str">
        <f t="shared" si="70"/>
        <v/>
      </c>
      <c r="N155" s="23"/>
      <c r="O155" s="24" t="str">
        <f t="shared" si="71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2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3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4"/>
        <v/>
      </c>
      <c r="AC155" s="24" t="str">
        <f t="shared" si="75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6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7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8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9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68"/>
        <v/>
      </c>
      <c r="J156" s="23"/>
      <c r="K156" s="24" t="str">
        <f t="shared" si="69"/>
        <v/>
      </c>
      <c r="L156" s="25" t="str">
        <f t="shared" si="80"/>
        <v/>
      </c>
      <c r="M156" s="25" t="str">
        <f t="shared" si="70"/>
        <v/>
      </c>
      <c r="N156" s="23"/>
      <c r="O156" s="24" t="str">
        <f t="shared" si="71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2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3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4"/>
        <v/>
      </c>
      <c r="AC156" s="24" t="str">
        <f t="shared" si="75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6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7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8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9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68"/>
        <v/>
      </c>
      <c r="J157" s="23"/>
      <c r="K157" s="24" t="str">
        <f t="shared" si="69"/>
        <v/>
      </c>
      <c r="L157" s="25" t="str">
        <f t="shared" si="80"/>
        <v/>
      </c>
      <c r="M157" s="25" t="str">
        <f t="shared" si="70"/>
        <v/>
      </c>
      <c r="N157" s="23"/>
      <c r="O157" s="24" t="str">
        <f t="shared" si="71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2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3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4"/>
        <v/>
      </c>
      <c r="AC157" s="24" t="str">
        <f t="shared" si="75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6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7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8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9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68"/>
        <v/>
      </c>
      <c r="J158" s="23"/>
      <c r="K158" s="24" t="str">
        <f t="shared" si="69"/>
        <v/>
      </c>
      <c r="L158" s="25" t="str">
        <f t="shared" si="80"/>
        <v/>
      </c>
      <c r="M158" s="25" t="str">
        <f t="shared" si="70"/>
        <v/>
      </c>
      <c r="N158" s="23"/>
      <c r="O158" s="24" t="str">
        <f t="shared" si="71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2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3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4"/>
        <v/>
      </c>
      <c r="AC158" s="24" t="str">
        <f t="shared" si="75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6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7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8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9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68"/>
        <v/>
      </c>
      <c r="J159" s="23"/>
      <c r="K159" s="24" t="str">
        <f t="shared" si="69"/>
        <v/>
      </c>
      <c r="L159" s="25" t="str">
        <f t="shared" si="80"/>
        <v/>
      </c>
      <c r="M159" s="25" t="str">
        <f t="shared" si="70"/>
        <v/>
      </c>
      <c r="N159" s="23"/>
      <c r="O159" s="24" t="str">
        <f t="shared" si="71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2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3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4"/>
        <v/>
      </c>
      <c r="AC159" s="24" t="str">
        <f t="shared" si="75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6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7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8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9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68"/>
        <v/>
      </c>
      <c r="J160" s="23"/>
      <c r="K160" s="24" t="str">
        <f t="shared" si="69"/>
        <v/>
      </c>
      <c r="L160" s="25" t="str">
        <f t="shared" si="80"/>
        <v/>
      </c>
      <c r="M160" s="25" t="str">
        <f t="shared" si="70"/>
        <v/>
      </c>
      <c r="N160" s="23"/>
      <c r="O160" s="24" t="str">
        <f t="shared" si="71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2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3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4"/>
        <v/>
      </c>
      <c r="AC160" s="24" t="str">
        <f t="shared" si="75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6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7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8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9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68"/>
        <v/>
      </c>
      <c r="J161" s="23"/>
      <c r="K161" s="24" t="str">
        <f t="shared" si="69"/>
        <v/>
      </c>
      <c r="L161" s="25" t="str">
        <f t="shared" si="80"/>
        <v/>
      </c>
      <c r="M161" s="25" t="str">
        <f t="shared" si="70"/>
        <v/>
      </c>
      <c r="N161" s="23"/>
      <c r="O161" s="24" t="str">
        <f t="shared" si="71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2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3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4"/>
        <v/>
      </c>
      <c r="AC161" s="24" t="str">
        <f t="shared" si="75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6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7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8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9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68"/>
        <v/>
      </c>
      <c r="J162" s="23"/>
      <c r="K162" s="24" t="str">
        <f t="shared" si="69"/>
        <v/>
      </c>
      <c r="L162" s="25" t="str">
        <f t="shared" si="80"/>
        <v/>
      </c>
      <c r="M162" s="25" t="str">
        <f t="shared" si="70"/>
        <v/>
      </c>
      <c r="N162" s="23"/>
      <c r="O162" s="24" t="str">
        <f t="shared" si="71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2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3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4"/>
        <v/>
      </c>
      <c r="AC162" s="24" t="str">
        <f t="shared" si="75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6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7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8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9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68"/>
        <v/>
      </c>
      <c r="J163" s="23"/>
      <c r="K163" s="24" t="str">
        <f t="shared" si="69"/>
        <v/>
      </c>
      <c r="L163" s="25" t="str">
        <f t="shared" si="80"/>
        <v/>
      </c>
      <c r="M163" s="25" t="str">
        <f t="shared" si="70"/>
        <v/>
      </c>
      <c r="N163" s="23"/>
      <c r="O163" s="24" t="str">
        <f t="shared" si="71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2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3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4"/>
        <v/>
      </c>
      <c r="AC163" s="24" t="str">
        <f t="shared" si="75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6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7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8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9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68"/>
        <v/>
      </c>
      <c r="J164" s="23"/>
      <c r="K164" s="24" t="str">
        <f t="shared" si="69"/>
        <v/>
      </c>
      <c r="L164" s="25" t="str">
        <f t="shared" si="80"/>
        <v/>
      </c>
      <c r="M164" s="25" t="str">
        <f t="shared" si="70"/>
        <v/>
      </c>
      <c r="N164" s="23"/>
      <c r="O164" s="24" t="str">
        <f t="shared" si="71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2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3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4"/>
        <v/>
      </c>
      <c r="AC164" s="24" t="str">
        <f t="shared" si="75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6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7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8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9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68"/>
        <v/>
      </c>
      <c r="J165" s="23"/>
      <c r="K165" s="24" t="str">
        <f t="shared" si="69"/>
        <v/>
      </c>
      <c r="L165" s="25" t="str">
        <f t="shared" si="80"/>
        <v/>
      </c>
      <c r="M165" s="25" t="str">
        <f t="shared" si="70"/>
        <v/>
      </c>
      <c r="N165" s="23"/>
      <c r="O165" s="24" t="str">
        <f t="shared" si="71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2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3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4"/>
        <v/>
      </c>
      <c r="AC165" s="24" t="str">
        <f t="shared" si="75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6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7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8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9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68"/>
        <v/>
      </c>
      <c r="J166" s="23"/>
      <c r="K166" s="24" t="str">
        <f t="shared" si="69"/>
        <v/>
      </c>
      <c r="L166" s="25" t="str">
        <f t="shared" si="80"/>
        <v/>
      </c>
      <c r="M166" s="25" t="str">
        <f t="shared" si="70"/>
        <v/>
      </c>
      <c r="N166" s="23"/>
      <c r="O166" s="24" t="str">
        <f t="shared" si="71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2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3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4"/>
        <v/>
      </c>
      <c r="AC166" s="24" t="str">
        <f t="shared" si="75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6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7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8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9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68"/>
        <v/>
      </c>
      <c r="J167" s="23"/>
      <c r="K167" s="24" t="str">
        <f t="shared" si="69"/>
        <v/>
      </c>
      <c r="L167" s="25" t="str">
        <f t="shared" si="80"/>
        <v/>
      </c>
      <c r="M167" s="25" t="str">
        <f t="shared" si="70"/>
        <v/>
      </c>
      <c r="N167" s="23"/>
      <c r="O167" s="24" t="str">
        <f t="shared" si="71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2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3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4"/>
        <v/>
      </c>
      <c r="AC167" s="24" t="str">
        <f t="shared" si="75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6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7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8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9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68"/>
        <v/>
      </c>
      <c r="J168" s="23"/>
      <c r="K168" s="24" t="str">
        <f t="shared" si="69"/>
        <v/>
      </c>
      <c r="L168" s="25" t="str">
        <f t="shared" si="80"/>
        <v/>
      </c>
      <c r="M168" s="25" t="str">
        <f t="shared" si="70"/>
        <v/>
      </c>
      <c r="N168" s="23"/>
      <c r="O168" s="24" t="str">
        <f t="shared" si="71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2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3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4"/>
        <v/>
      </c>
      <c r="AC168" s="24" t="str">
        <f t="shared" si="75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6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7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8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9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68"/>
        <v/>
      </c>
      <c r="J169" s="23"/>
      <c r="K169" s="24" t="str">
        <f t="shared" si="69"/>
        <v/>
      </c>
      <c r="L169" s="25" t="str">
        <f t="shared" si="80"/>
        <v/>
      </c>
      <c r="M169" s="25" t="str">
        <f t="shared" si="70"/>
        <v/>
      </c>
      <c r="N169" s="23"/>
      <c r="O169" s="24" t="str">
        <f t="shared" si="71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2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3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4"/>
        <v/>
      </c>
      <c r="AC169" s="24" t="str">
        <f t="shared" si="75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6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7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8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9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68"/>
        <v/>
      </c>
      <c r="J170" s="23"/>
      <c r="K170" s="24" t="str">
        <f t="shared" si="69"/>
        <v/>
      </c>
      <c r="L170" s="25" t="str">
        <f t="shared" si="80"/>
        <v/>
      </c>
      <c r="M170" s="25" t="str">
        <f t="shared" si="70"/>
        <v/>
      </c>
      <c r="N170" s="23"/>
      <c r="O170" s="24" t="str">
        <f t="shared" si="71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2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3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4"/>
        <v/>
      </c>
      <c r="AC170" s="24" t="str">
        <f t="shared" si="75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6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7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8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9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68"/>
        <v/>
      </c>
      <c r="J171" s="23"/>
      <c r="K171" s="24" t="str">
        <f t="shared" si="69"/>
        <v/>
      </c>
      <c r="L171" s="25" t="str">
        <f t="shared" si="80"/>
        <v/>
      </c>
      <c r="M171" s="25" t="str">
        <f t="shared" si="70"/>
        <v/>
      </c>
      <c r="N171" s="23"/>
      <c r="O171" s="24" t="str">
        <f t="shared" si="71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2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3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4"/>
        <v/>
      </c>
      <c r="AC171" s="24" t="str">
        <f t="shared" si="75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6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7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8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9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68"/>
        <v/>
      </c>
      <c r="J172" s="23"/>
      <c r="K172" s="24" t="str">
        <f t="shared" si="69"/>
        <v/>
      </c>
      <c r="L172" s="25" t="str">
        <f t="shared" si="80"/>
        <v/>
      </c>
      <c r="M172" s="25" t="str">
        <f t="shared" si="70"/>
        <v/>
      </c>
      <c r="N172" s="23"/>
      <c r="O172" s="24" t="str">
        <f t="shared" si="71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2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3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4"/>
        <v/>
      </c>
      <c r="AC172" s="24" t="str">
        <f t="shared" si="75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6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7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8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9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68"/>
        <v/>
      </c>
      <c r="J173" s="23"/>
      <c r="K173" s="24" t="str">
        <f t="shared" si="69"/>
        <v/>
      </c>
      <c r="L173" s="25" t="str">
        <f t="shared" si="80"/>
        <v/>
      </c>
      <c r="M173" s="25" t="str">
        <f t="shared" si="70"/>
        <v/>
      </c>
      <c r="N173" s="23"/>
      <c r="O173" s="24" t="str">
        <f t="shared" si="71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2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3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4"/>
        <v/>
      </c>
      <c r="AC173" s="24" t="str">
        <f t="shared" si="75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6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7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8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9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68"/>
        <v/>
      </c>
      <c r="J174" s="23"/>
      <c r="K174" s="24" t="str">
        <f t="shared" si="69"/>
        <v/>
      </c>
      <c r="L174" s="25" t="str">
        <f t="shared" si="80"/>
        <v/>
      </c>
      <c r="M174" s="25" t="str">
        <f t="shared" si="70"/>
        <v/>
      </c>
      <c r="N174" s="23"/>
      <c r="O174" s="24" t="str">
        <f t="shared" si="71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2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3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4"/>
        <v/>
      </c>
      <c r="AC174" s="24" t="str">
        <f t="shared" si="75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6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7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8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9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68"/>
        <v/>
      </c>
      <c r="J175" s="23"/>
      <c r="K175" s="24" t="str">
        <f t="shared" si="69"/>
        <v/>
      </c>
      <c r="L175" s="25" t="str">
        <f t="shared" si="80"/>
        <v/>
      </c>
      <c r="M175" s="25" t="str">
        <f t="shared" si="70"/>
        <v/>
      </c>
      <c r="N175" s="23"/>
      <c r="O175" s="24" t="str">
        <f t="shared" si="71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2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3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4"/>
        <v/>
      </c>
      <c r="AC175" s="24" t="str">
        <f t="shared" si="75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6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7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8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9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68"/>
        <v/>
      </c>
      <c r="J176" s="23"/>
      <c r="K176" s="24" t="str">
        <f t="shared" si="69"/>
        <v/>
      </c>
      <c r="L176" s="25" t="str">
        <f t="shared" si="80"/>
        <v/>
      </c>
      <c r="M176" s="25" t="str">
        <f t="shared" si="70"/>
        <v/>
      </c>
      <c r="N176" s="23"/>
      <c r="O176" s="24" t="str">
        <f t="shared" si="71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2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3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4"/>
        <v/>
      </c>
      <c r="AC176" s="24" t="str">
        <f t="shared" si="75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6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7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8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9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68"/>
        <v/>
      </c>
      <c r="J177" s="23"/>
      <c r="K177" s="24" t="str">
        <f t="shared" si="69"/>
        <v/>
      </c>
      <c r="L177" s="25" t="str">
        <f t="shared" si="80"/>
        <v/>
      </c>
      <c r="M177" s="25" t="str">
        <f t="shared" si="70"/>
        <v/>
      </c>
      <c r="N177" s="23"/>
      <c r="O177" s="24" t="str">
        <f t="shared" si="71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2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3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4"/>
        <v/>
      </c>
      <c r="AC177" s="24" t="str">
        <f t="shared" si="75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6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7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8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9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68"/>
        <v/>
      </c>
      <c r="J178" s="23"/>
      <c r="K178" s="24" t="str">
        <f t="shared" si="69"/>
        <v/>
      </c>
      <c r="L178" s="25" t="str">
        <f t="shared" si="80"/>
        <v/>
      </c>
      <c r="M178" s="25" t="str">
        <f t="shared" si="70"/>
        <v/>
      </c>
      <c r="N178" s="23"/>
      <c r="O178" s="24" t="str">
        <f t="shared" si="71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2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3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4"/>
        <v/>
      </c>
      <c r="AC178" s="24" t="str">
        <f t="shared" si="75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6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7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8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9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68"/>
        <v/>
      </c>
      <c r="J179" s="23"/>
      <c r="K179" s="24" t="str">
        <f t="shared" si="69"/>
        <v/>
      </c>
      <c r="L179" s="25" t="str">
        <f t="shared" si="80"/>
        <v/>
      </c>
      <c r="M179" s="25" t="str">
        <f t="shared" si="70"/>
        <v/>
      </c>
      <c r="N179" s="23"/>
      <c r="O179" s="24" t="str">
        <f t="shared" si="71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2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3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4"/>
        <v/>
      </c>
      <c r="AC179" s="24" t="str">
        <f t="shared" si="75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6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7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8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9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68"/>
        <v/>
      </c>
      <c r="J180" s="23"/>
      <c r="K180" s="24" t="str">
        <f t="shared" si="69"/>
        <v/>
      </c>
      <c r="L180" s="25" t="str">
        <f t="shared" si="80"/>
        <v/>
      </c>
      <c r="M180" s="25" t="str">
        <f t="shared" si="70"/>
        <v/>
      </c>
      <c r="N180" s="23"/>
      <c r="O180" s="24" t="str">
        <f t="shared" si="71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2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3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4"/>
        <v/>
      </c>
      <c r="AC180" s="24" t="str">
        <f t="shared" si="75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6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7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8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9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68"/>
        <v/>
      </c>
      <c r="J181" s="23"/>
      <c r="K181" s="24" t="str">
        <f t="shared" si="69"/>
        <v/>
      </c>
      <c r="L181" s="25" t="str">
        <f t="shared" si="80"/>
        <v/>
      </c>
      <c r="M181" s="25" t="str">
        <f t="shared" si="70"/>
        <v/>
      </c>
      <c r="N181" s="23"/>
      <c r="O181" s="24" t="str">
        <f t="shared" si="71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2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3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4"/>
        <v/>
      </c>
      <c r="AC181" s="24" t="str">
        <f t="shared" si="75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6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7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8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9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68"/>
        <v/>
      </c>
      <c r="J182" s="23"/>
      <c r="K182" s="24" t="str">
        <f t="shared" si="69"/>
        <v/>
      </c>
      <c r="L182" s="25" t="str">
        <f t="shared" si="80"/>
        <v/>
      </c>
      <c r="M182" s="25" t="str">
        <f t="shared" si="70"/>
        <v/>
      </c>
      <c r="N182" s="23"/>
      <c r="O182" s="24" t="str">
        <f t="shared" si="71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2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3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4"/>
        <v/>
      </c>
      <c r="AC182" s="24" t="str">
        <f t="shared" si="75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6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7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8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9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68"/>
        <v/>
      </c>
      <c r="J183" s="23"/>
      <c r="K183" s="24" t="str">
        <f t="shared" si="69"/>
        <v/>
      </c>
      <c r="L183" s="25" t="str">
        <f t="shared" si="80"/>
        <v/>
      </c>
      <c r="M183" s="25" t="str">
        <f t="shared" si="70"/>
        <v/>
      </c>
      <c r="N183" s="23"/>
      <c r="O183" s="24" t="str">
        <f t="shared" si="71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2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3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4"/>
        <v/>
      </c>
      <c r="AC183" s="24" t="str">
        <f t="shared" si="75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6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7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8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9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68"/>
        <v/>
      </c>
      <c r="J184" s="23"/>
      <c r="K184" s="24" t="str">
        <f t="shared" si="69"/>
        <v/>
      </c>
      <c r="L184" s="25" t="str">
        <f t="shared" si="80"/>
        <v/>
      </c>
      <c r="M184" s="25" t="str">
        <f t="shared" si="70"/>
        <v/>
      </c>
      <c r="N184" s="23"/>
      <c r="O184" s="24" t="str">
        <f t="shared" si="71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2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3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4"/>
        <v/>
      </c>
      <c r="AC184" s="24" t="str">
        <f t="shared" si="75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6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7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8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9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68"/>
        <v/>
      </c>
      <c r="J185" s="23"/>
      <c r="K185" s="24" t="str">
        <f t="shared" si="69"/>
        <v/>
      </c>
      <c r="L185" s="25" t="str">
        <f t="shared" si="80"/>
        <v/>
      </c>
      <c r="M185" s="25" t="str">
        <f t="shared" si="70"/>
        <v/>
      </c>
      <c r="N185" s="23"/>
      <c r="O185" s="24" t="str">
        <f t="shared" si="71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2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3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4"/>
        <v/>
      </c>
      <c r="AC185" s="24" t="str">
        <f t="shared" si="75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6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7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8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9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68"/>
        <v/>
      </c>
      <c r="J186" s="23"/>
      <c r="K186" s="24" t="str">
        <f t="shared" si="69"/>
        <v/>
      </c>
      <c r="L186" s="25" t="str">
        <f t="shared" si="80"/>
        <v/>
      </c>
      <c r="M186" s="25" t="str">
        <f t="shared" si="70"/>
        <v/>
      </c>
      <c r="N186" s="23"/>
      <c r="O186" s="24" t="str">
        <f t="shared" si="71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2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3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4"/>
        <v/>
      </c>
      <c r="AC186" s="24" t="str">
        <f t="shared" si="75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6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7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8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9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68"/>
        <v/>
      </c>
      <c r="J187" s="23"/>
      <c r="K187" s="24" t="str">
        <f t="shared" si="69"/>
        <v/>
      </c>
      <c r="L187" s="25" t="str">
        <f t="shared" si="80"/>
        <v/>
      </c>
      <c r="M187" s="25" t="str">
        <f t="shared" si="70"/>
        <v/>
      </c>
      <c r="N187" s="23"/>
      <c r="O187" s="24" t="str">
        <f t="shared" si="71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2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3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4"/>
        <v/>
      </c>
      <c r="AC187" s="24" t="str">
        <f t="shared" si="75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6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7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8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9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68"/>
        <v/>
      </c>
      <c r="J188" s="23"/>
      <c r="K188" s="24" t="str">
        <f t="shared" si="69"/>
        <v/>
      </c>
      <c r="L188" s="25" t="str">
        <f t="shared" si="80"/>
        <v/>
      </c>
      <c r="M188" s="25" t="str">
        <f t="shared" si="70"/>
        <v/>
      </c>
      <c r="N188" s="23"/>
      <c r="O188" s="24" t="str">
        <f t="shared" si="71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2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3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4"/>
        <v/>
      </c>
      <c r="AC188" s="24" t="str">
        <f t="shared" si="75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6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7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8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9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68"/>
        <v/>
      </c>
      <c r="J189" s="23"/>
      <c r="K189" s="24" t="str">
        <f t="shared" si="69"/>
        <v/>
      </c>
      <c r="L189" s="25" t="str">
        <f t="shared" si="80"/>
        <v/>
      </c>
      <c r="M189" s="25" t="str">
        <f t="shared" si="70"/>
        <v/>
      </c>
      <c r="N189" s="23"/>
      <c r="O189" s="24" t="str">
        <f t="shared" si="71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2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3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4"/>
        <v/>
      </c>
      <c r="AC189" s="24" t="str">
        <f t="shared" si="75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6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7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8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9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68"/>
        <v/>
      </c>
      <c r="J190" s="23"/>
      <c r="K190" s="24" t="str">
        <f t="shared" si="69"/>
        <v/>
      </c>
      <c r="L190" s="25" t="str">
        <f t="shared" si="80"/>
        <v/>
      </c>
      <c r="M190" s="25" t="str">
        <f t="shared" si="70"/>
        <v/>
      </c>
      <c r="N190" s="23"/>
      <c r="O190" s="24" t="str">
        <f t="shared" si="71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2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3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4"/>
        <v/>
      </c>
      <c r="AC190" s="24" t="str">
        <f t="shared" si="75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6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7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8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9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68"/>
        <v/>
      </c>
      <c r="J191" s="23"/>
      <c r="K191" s="24" t="str">
        <f t="shared" si="69"/>
        <v/>
      </c>
      <c r="L191" s="25" t="str">
        <f t="shared" si="80"/>
        <v/>
      </c>
      <c r="M191" s="25" t="str">
        <f t="shared" si="70"/>
        <v/>
      </c>
      <c r="N191" s="23"/>
      <c r="O191" s="24" t="str">
        <f t="shared" si="71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2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3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4"/>
        <v/>
      </c>
      <c r="AC191" s="24" t="str">
        <f t="shared" si="75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6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7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8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9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68"/>
        <v/>
      </c>
      <c r="J192" s="23"/>
      <c r="K192" s="24" t="str">
        <f t="shared" si="69"/>
        <v/>
      </c>
      <c r="L192" s="25" t="str">
        <f t="shared" si="80"/>
        <v/>
      </c>
      <c r="M192" s="25" t="str">
        <f t="shared" si="70"/>
        <v/>
      </c>
      <c r="N192" s="23"/>
      <c r="O192" s="24" t="str">
        <f t="shared" si="71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2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3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4"/>
        <v/>
      </c>
      <c r="AC192" s="24" t="str">
        <f t="shared" si="75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6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7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8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9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68"/>
        <v/>
      </c>
      <c r="J193" s="23"/>
      <c r="K193" s="24" t="str">
        <f t="shared" si="69"/>
        <v/>
      </c>
      <c r="L193" s="25" t="str">
        <f t="shared" si="80"/>
        <v/>
      </c>
      <c r="M193" s="25" t="str">
        <f t="shared" si="70"/>
        <v/>
      </c>
      <c r="N193" s="23"/>
      <c r="O193" s="24" t="str">
        <f t="shared" si="71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2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3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4"/>
        <v/>
      </c>
      <c r="AC193" s="24" t="str">
        <f t="shared" si="75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6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7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8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9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68"/>
        <v/>
      </c>
      <c r="J194" s="23"/>
      <c r="K194" s="24" t="str">
        <f t="shared" si="69"/>
        <v/>
      </c>
      <c r="L194" s="25" t="str">
        <f t="shared" si="80"/>
        <v/>
      </c>
      <c r="M194" s="25" t="str">
        <f t="shared" si="70"/>
        <v/>
      </c>
      <c r="N194" s="23"/>
      <c r="O194" s="24" t="str">
        <f t="shared" si="71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2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3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4"/>
        <v/>
      </c>
      <c r="AC194" s="24" t="str">
        <f t="shared" si="75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6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7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8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9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68"/>
        <v/>
      </c>
      <c r="J195" s="23"/>
      <c r="K195" s="24" t="str">
        <f t="shared" si="69"/>
        <v/>
      </c>
      <c r="L195" s="25" t="str">
        <f t="shared" si="80"/>
        <v/>
      </c>
      <c r="M195" s="25" t="str">
        <f t="shared" si="70"/>
        <v/>
      </c>
      <c r="N195" s="23"/>
      <c r="O195" s="24" t="str">
        <f t="shared" si="71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2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3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4"/>
        <v/>
      </c>
      <c r="AC195" s="24" t="str">
        <f t="shared" si="75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6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7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8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9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68"/>
        <v/>
      </c>
      <c r="J196" s="23"/>
      <c r="K196" s="24" t="str">
        <f t="shared" si="69"/>
        <v/>
      </c>
      <c r="L196" s="25" t="str">
        <f t="shared" si="80"/>
        <v/>
      </c>
      <c r="M196" s="25" t="str">
        <f t="shared" si="70"/>
        <v/>
      </c>
      <c r="N196" s="23"/>
      <c r="O196" s="24" t="str">
        <f t="shared" si="71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2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3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4"/>
        <v/>
      </c>
      <c r="AC196" s="24" t="str">
        <f t="shared" si="75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6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7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8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9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68"/>
        <v/>
      </c>
      <c r="J197" s="23"/>
      <c r="K197" s="24" t="str">
        <f t="shared" si="69"/>
        <v/>
      </c>
      <c r="L197" s="25" t="str">
        <f t="shared" si="80"/>
        <v/>
      </c>
      <c r="M197" s="25" t="str">
        <f t="shared" si="70"/>
        <v/>
      </c>
      <c r="N197" s="23"/>
      <c r="O197" s="24" t="str">
        <f t="shared" si="71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2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3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4"/>
        <v/>
      </c>
      <c r="AC197" s="24" t="str">
        <f t="shared" si="75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6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7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8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9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68"/>
        <v/>
      </c>
      <c r="J198" s="23"/>
      <c r="K198" s="24" t="str">
        <f t="shared" si="69"/>
        <v/>
      </c>
      <c r="L198" s="25" t="str">
        <f t="shared" si="80"/>
        <v/>
      </c>
      <c r="M198" s="25" t="str">
        <f t="shared" si="70"/>
        <v/>
      </c>
      <c r="N198" s="23"/>
      <c r="O198" s="24" t="str">
        <f t="shared" si="71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2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3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4"/>
        <v/>
      </c>
      <c r="AC198" s="24" t="str">
        <f t="shared" si="75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6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7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8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9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68"/>
        <v/>
      </c>
      <c r="J199" s="23"/>
      <c r="K199" s="24" t="str">
        <f t="shared" si="69"/>
        <v/>
      </c>
      <c r="L199" s="25" t="str">
        <f t="shared" si="80"/>
        <v/>
      </c>
      <c r="M199" s="25" t="str">
        <f t="shared" si="70"/>
        <v/>
      </c>
      <c r="N199" s="23"/>
      <c r="O199" s="24" t="str">
        <f t="shared" si="71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2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3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4"/>
        <v/>
      </c>
      <c r="AC199" s="24" t="str">
        <f t="shared" si="75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6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7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8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9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68"/>
        <v/>
      </c>
      <c r="J200" s="23"/>
      <c r="K200" s="24" t="str">
        <f t="shared" si="69"/>
        <v/>
      </c>
      <c r="L200" s="25" t="str">
        <f t="shared" si="80"/>
        <v/>
      </c>
      <c r="M200" s="25" t="str">
        <f t="shared" si="70"/>
        <v/>
      </c>
      <c r="N200" s="23"/>
      <c r="O200" s="24" t="str">
        <f t="shared" si="71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2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3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4"/>
        <v/>
      </c>
      <c r="AC200" s="24" t="str">
        <f t="shared" si="75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6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7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8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9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68"/>
        <v/>
      </c>
      <c r="J201" s="23"/>
      <c r="K201" s="24" t="str">
        <f t="shared" si="69"/>
        <v/>
      </c>
      <c r="L201" s="25" t="str">
        <f t="shared" si="80"/>
        <v/>
      </c>
      <c r="M201" s="25" t="str">
        <f t="shared" si="70"/>
        <v/>
      </c>
      <c r="N201" s="23"/>
      <c r="O201" s="24" t="str">
        <f t="shared" si="71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2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3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4"/>
        <v/>
      </c>
      <c r="AC201" s="24" t="str">
        <f t="shared" si="75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6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7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8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9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ref="I202:I265" si="101">IF((H202&lt;&gt;0),((H202-$H$5)*10/STDEVP($H$10:$H$309)+50),"")</f>
        <v/>
      </c>
      <c r="J202" s="23"/>
      <c r="K202" s="24" t="str">
        <f t="shared" ref="K202:K265" si="102">IF((J202&lt;&gt;0),((J202-$J$5)*10/STDEVP($J$10:$J$309)+50),"")</f>
        <v/>
      </c>
      <c r="L202" s="25" t="str">
        <f t="shared" si="80"/>
        <v/>
      </c>
      <c r="M202" s="25" t="str">
        <f t="shared" ref="M202:M265" si="103">IF((J202&lt;&gt;0),VLOOKUP(J202,$L$311:$M$320,2),"")</f>
        <v/>
      </c>
      <c r="N202" s="23"/>
      <c r="O202" s="24" t="str">
        <f t="shared" ref="O202:O265" si="104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5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6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7">IF((Z202&lt;&gt;0),Z202*60+AA202,"")</f>
        <v/>
      </c>
      <c r="AC202" s="24" t="str">
        <f t="shared" ref="AC202:AC265" si="108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9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10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1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2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si="101"/>
        <v/>
      </c>
      <c r="J203" s="23"/>
      <c r="K203" s="24" t="str">
        <f t="shared" si="102"/>
        <v/>
      </c>
      <c r="L203" s="25" t="str">
        <f t="shared" ref="L203:L266" si="113">IF((J203&lt;&gt;0),RANK(J203,$J$10:$J$309),"")</f>
        <v/>
      </c>
      <c r="M203" s="25" t="str">
        <f t="shared" si="103"/>
        <v/>
      </c>
      <c r="N203" s="23"/>
      <c r="O203" s="24" t="str">
        <f t="shared" si="104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5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6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7"/>
        <v/>
      </c>
      <c r="AC203" s="24" t="str">
        <f t="shared" si="108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9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10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1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2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01"/>
        <v/>
      </c>
      <c r="J204" s="23"/>
      <c r="K204" s="24" t="str">
        <f t="shared" si="102"/>
        <v/>
      </c>
      <c r="L204" s="25" t="str">
        <f t="shared" si="113"/>
        <v/>
      </c>
      <c r="M204" s="25" t="str">
        <f t="shared" si="103"/>
        <v/>
      </c>
      <c r="N204" s="23"/>
      <c r="O204" s="24" t="str">
        <f t="shared" si="104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5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6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7"/>
        <v/>
      </c>
      <c r="AC204" s="24" t="str">
        <f t="shared" si="108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9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10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1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2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01"/>
        <v/>
      </c>
      <c r="J205" s="23"/>
      <c r="K205" s="24" t="str">
        <f t="shared" si="102"/>
        <v/>
      </c>
      <c r="L205" s="25" t="str">
        <f t="shared" si="113"/>
        <v/>
      </c>
      <c r="M205" s="25" t="str">
        <f t="shared" si="103"/>
        <v/>
      </c>
      <c r="N205" s="23"/>
      <c r="O205" s="24" t="str">
        <f t="shared" si="104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5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6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7"/>
        <v/>
      </c>
      <c r="AC205" s="24" t="str">
        <f t="shared" si="108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9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10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1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2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01"/>
        <v/>
      </c>
      <c r="J206" s="23"/>
      <c r="K206" s="24" t="str">
        <f t="shared" si="102"/>
        <v/>
      </c>
      <c r="L206" s="25" t="str">
        <f t="shared" si="113"/>
        <v/>
      </c>
      <c r="M206" s="25" t="str">
        <f t="shared" si="103"/>
        <v/>
      </c>
      <c r="N206" s="23"/>
      <c r="O206" s="24" t="str">
        <f t="shared" si="104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5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6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7"/>
        <v/>
      </c>
      <c r="AC206" s="24" t="str">
        <f t="shared" si="108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9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10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1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2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01"/>
        <v/>
      </c>
      <c r="J207" s="23"/>
      <c r="K207" s="24" t="str">
        <f t="shared" si="102"/>
        <v/>
      </c>
      <c r="L207" s="25" t="str">
        <f t="shared" si="113"/>
        <v/>
      </c>
      <c r="M207" s="25" t="str">
        <f t="shared" si="103"/>
        <v/>
      </c>
      <c r="N207" s="23"/>
      <c r="O207" s="24" t="str">
        <f t="shared" si="104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5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6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7"/>
        <v/>
      </c>
      <c r="AC207" s="24" t="str">
        <f t="shared" si="108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9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10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1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2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01"/>
        <v/>
      </c>
      <c r="J208" s="23"/>
      <c r="K208" s="24" t="str">
        <f t="shared" si="102"/>
        <v/>
      </c>
      <c r="L208" s="25" t="str">
        <f t="shared" si="113"/>
        <v/>
      </c>
      <c r="M208" s="25" t="str">
        <f t="shared" si="103"/>
        <v/>
      </c>
      <c r="N208" s="23"/>
      <c r="O208" s="24" t="str">
        <f t="shared" si="104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5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6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7"/>
        <v/>
      </c>
      <c r="AC208" s="24" t="str">
        <f t="shared" si="108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9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10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1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2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01"/>
        <v/>
      </c>
      <c r="J209" s="23"/>
      <c r="K209" s="24" t="str">
        <f t="shared" si="102"/>
        <v/>
      </c>
      <c r="L209" s="25" t="str">
        <f t="shared" si="113"/>
        <v/>
      </c>
      <c r="M209" s="25" t="str">
        <f t="shared" si="103"/>
        <v/>
      </c>
      <c r="N209" s="23"/>
      <c r="O209" s="24" t="str">
        <f t="shared" si="104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5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6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7"/>
        <v/>
      </c>
      <c r="AC209" s="24" t="str">
        <f t="shared" si="108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9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10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1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2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01"/>
        <v/>
      </c>
      <c r="J210" s="23"/>
      <c r="K210" s="24" t="str">
        <f t="shared" si="102"/>
        <v/>
      </c>
      <c r="L210" s="25" t="str">
        <f t="shared" si="113"/>
        <v/>
      </c>
      <c r="M210" s="25" t="str">
        <f t="shared" si="103"/>
        <v/>
      </c>
      <c r="N210" s="23"/>
      <c r="O210" s="24" t="str">
        <f t="shared" si="104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5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6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7"/>
        <v/>
      </c>
      <c r="AC210" s="24" t="str">
        <f t="shared" si="108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9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10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1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2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01"/>
        <v/>
      </c>
      <c r="J211" s="23"/>
      <c r="K211" s="24" t="str">
        <f t="shared" si="102"/>
        <v/>
      </c>
      <c r="L211" s="25" t="str">
        <f t="shared" si="113"/>
        <v/>
      </c>
      <c r="M211" s="25" t="str">
        <f t="shared" si="103"/>
        <v/>
      </c>
      <c r="N211" s="23"/>
      <c r="O211" s="24" t="str">
        <f t="shared" si="104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5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6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7"/>
        <v/>
      </c>
      <c r="AC211" s="24" t="str">
        <f t="shared" si="108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9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10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1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2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01"/>
        <v/>
      </c>
      <c r="J212" s="23"/>
      <c r="K212" s="24" t="str">
        <f t="shared" si="102"/>
        <v/>
      </c>
      <c r="L212" s="25" t="str">
        <f t="shared" si="113"/>
        <v/>
      </c>
      <c r="M212" s="25" t="str">
        <f t="shared" si="103"/>
        <v/>
      </c>
      <c r="N212" s="23"/>
      <c r="O212" s="24" t="str">
        <f t="shared" si="104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5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6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7"/>
        <v/>
      </c>
      <c r="AC212" s="24" t="str">
        <f t="shared" si="108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9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10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1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2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01"/>
        <v/>
      </c>
      <c r="J213" s="23"/>
      <c r="K213" s="24" t="str">
        <f t="shared" si="102"/>
        <v/>
      </c>
      <c r="L213" s="25" t="str">
        <f t="shared" si="113"/>
        <v/>
      </c>
      <c r="M213" s="25" t="str">
        <f t="shared" si="103"/>
        <v/>
      </c>
      <c r="N213" s="23"/>
      <c r="O213" s="24" t="str">
        <f t="shared" si="104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5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6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7"/>
        <v/>
      </c>
      <c r="AC213" s="24" t="str">
        <f t="shared" si="108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9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10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1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2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01"/>
        <v/>
      </c>
      <c r="J214" s="23"/>
      <c r="K214" s="24" t="str">
        <f t="shared" si="102"/>
        <v/>
      </c>
      <c r="L214" s="25" t="str">
        <f t="shared" si="113"/>
        <v/>
      </c>
      <c r="M214" s="25" t="str">
        <f t="shared" si="103"/>
        <v/>
      </c>
      <c r="N214" s="23"/>
      <c r="O214" s="24" t="str">
        <f t="shared" si="104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5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6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7"/>
        <v/>
      </c>
      <c r="AC214" s="24" t="str">
        <f t="shared" si="108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9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10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1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2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01"/>
        <v/>
      </c>
      <c r="J215" s="23"/>
      <c r="K215" s="24" t="str">
        <f t="shared" si="102"/>
        <v/>
      </c>
      <c r="L215" s="25" t="str">
        <f t="shared" si="113"/>
        <v/>
      </c>
      <c r="M215" s="25" t="str">
        <f t="shared" si="103"/>
        <v/>
      </c>
      <c r="N215" s="23"/>
      <c r="O215" s="24" t="str">
        <f t="shared" si="104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5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6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7"/>
        <v/>
      </c>
      <c r="AC215" s="24" t="str">
        <f t="shared" si="108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9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10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1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2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01"/>
        <v/>
      </c>
      <c r="J216" s="23"/>
      <c r="K216" s="24" t="str">
        <f t="shared" si="102"/>
        <v/>
      </c>
      <c r="L216" s="25" t="str">
        <f t="shared" si="113"/>
        <v/>
      </c>
      <c r="M216" s="25" t="str">
        <f t="shared" si="103"/>
        <v/>
      </c>
      <c r="N216" s="23"/>
      <c r="O216" s="24" t="str">
        <f t="shared" si="104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5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6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7"/>
        <v/>
      </c>
      <c r="AC216" s="24" t="str">
        <f t="shared" si="108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9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10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1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2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01"/>
        <v/>
      </c>
      <c r="J217" s="23"/>
      <c r="K217" s="24" t="str">
        <f t="shared" si="102"/>
        <v/>
      </c>
      <c r="L217" s="25" t="str">
        <f t="shared" si="113"/>
        <v/>
      </c>
      <c r="M217" s="25" t="str">
        <f t="shared" si="103"/>
        <v/>
      </c>
      <c r="N217" s="23"/>
      <c r="O217" s="24" t="str">
        <f t="shared" si="104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5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6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7"/>
        <v/>
      </c>
      <c r="AC217" s="24" t="str">
        <f t="shared" si="108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9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10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1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2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01"/>
        <v/>
      </c>
      <c r="J218" s="23"/>
      <c r="K218" s="24" t="str">
        <f t="shared" si="102"/>
        <v/>
      </c>
      <c r="L218" s="25" t="str">
        <f t="shared" si="113"/>
        <v/>
      </c>
      <c r="M218" s="25" t="str">
        <f t="shared" si="103"/>
        <v/>
      </c>
      <c r="N218" s="23"/>
      <c r="O218" s="24" t="str">
        <f t="shared" si="104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5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6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7"/>
        <v/>
      </c>
      <c r="AC218" s="24" t="str">
        <f t="shared" si="108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9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10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1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2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01"/>
        <v/>
      </c>
      <c r="J219" s="23"/>
      <c r="K219" s="24" t="str">
        <f t="shared" si="102"/>
        <v/>
      </c>
      <c r="L219" s="25" t="str">
        <f t="shared" si="113"/>
        <v/>
      </c>
      <c r="M219" s="25" t="str">
        <f t="shared" si="103"/>
        <v/>
      </c>
      <c r="N219" s="23"/>
      <c r="O219" s="24" t="str">
        <f t="shared" si="104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5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6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7"/>
        <v/>
      </c>
      <c r="AC219" s="24" t="str">
        <f t="shared" si="108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9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10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1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2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01"/>
        <v/>
      </c>
      <c r="J220" s="23"/>
      <c r="K220" s="24" t="str">
        <f t="shared" si="102"/>
        <v/>
      </c>
      <c r="L220" s="25" t="str">
        <f t="shared" si="113"/>
        <v/>
      </c>
      <c r="M220" s="25" t="str">
        <f t="shared" si="103"/>
        <v/>
      </c>
      <c r="N220" s="23"/>
      <c r="O220" s="24" t="str">
        <f t="shared" si="104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5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6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7"/>
        <v/>
      </c>
      <c r="AC220" s="24" t="str">
        <f t="shared" si="108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9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10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1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2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01"/>
        <v/>
      </c>
      <c r="J221" s="23"/>
      <c r="K221" s="24" t="str">
        <f t="shared" si="102"/>
        <v/>
      </c>
      <c r="L221" s="25" t="str">
        <f t="shared" si="113"/>
        <v/>
      </c>
      <c r="M221" s="25" t="str">
        <f t="shared" si="103"/>
        <v/>
      </c>
      <c r="N221" s="23"/>
      <c r="O221" s="24" t="str">
        <f t="shared" si="104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5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6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7"/>
        <v/>
      </c>
      <c r="AC221" s="24" t="str">
        <f t="shared" si="108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9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10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1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2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01"/>
        <v/>
      </c>
      <c r="J222" s="23"/>
      <c r="K222" s="24" t="str">
        <f t="shared" si="102"/>
        <v/>
      </c>
      <c r="L222" s="25" t="str">
        <f t="shared" si="113"/>
        <v/>
      </c>
      <c r="M222" s="25" t="str">
        <f t="shared" si="103"/>
        <v/>
      </c>
      <c r="N222" s="23"/>
      <c r="O222" s="24" t="str">
        <f t="shared" si="104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5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6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7"/>
        <v/>
      </c>
      <c r="AC222" s="24" t="str">
        <f t="shared" si="108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9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10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1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2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01"/>
        <v/>
      </c>
      <c r="J223" s="23"/>
      <c r="K223" s="24" t="str">
        <f t="shared" si="102"/>
        <v/>
      </c>
      <c r="L223" s="25" t="str">
        <f t="shared" si="113"/>
        <v/>
      </c>
      <c r="M223" s="25" t="str">
        <f t="shared" si="103"/>
        <v/>
      </c>
      <c r="N223" s="23"/>
      <c r="O223" s="24" t="str">
        <f t="shared" si="104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5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6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7"/>
        <v/>
      </c>
      <c r="AC223" s="24" t="str">
        <f t="shared" si="108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9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10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1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2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01"/>
        <v/>
      </c>
      <c r="J224" s="23"/>
      <c r="K224" s="24" t="str">
        <f t="shared" si="102"/>
        <v/>
      </c>
      <c r="L224" s="25" t="str">
        <f t="shared" si="113"/>
        <v/>
      </c>
      <c r="M224" s="25" t="str">
        <f t="shared" si="103"/>
        <v/>
      </c>
      <c r="N224" s="23"/>
      <c r="O224" s="24" t="str">
        <f t="shared" si="104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5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6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7"/>
        <v/>
      </c>
      <c r="AC224" s="24" t="str">
        <f t="shared" si="108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9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10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1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2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01"/>
        <v/>
      </c>
      <c r="J225" s="23"/>
      <c r="K225" s="24" t="str">
        <f t="shared" si="102"/>
        <v/>
      </c>
      <c r="L225" s="25" t="str">
        <f t="shared" si="113"/>
        <v/>
      </c>
      <c r="M225" s="25" t="str">
        <f t="shared" si="103"/>
        <v/>
      </c>
      <c r="N225" s="23"/>
      <c r="O225" s="24" t="str">
        <f t="shared" si="104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5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6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7"/>
        <v/>
      </c>
      <c r="AC225" s="24" t="str">
        <f t="shared" si="108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9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10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1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2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01"/>
        <v/>
      </c>
      <c r="J226" s="23"/>
      <c r="K226" s="24" t="str">
        <f t="shared" si="102"/>
        <v/>
      </c>
      <c r="L226" s="25" t="str">
        <f t="shared" si="113"/>
        <v/>
      </c>
      <c r="M226" s="25" t="str">
        <f t="shared" si="103"/>
        <v/>
      </c>
      <c r="N226" s="23"/>
      <c r="O226" s="24" t="str">
        <f t="shared" si="104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5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6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7"/>
        <v/>
      </c>
      <c r="AC226" s="24" t="str">
        <f t="shared" si="108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9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10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1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2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01"/>
        <v/>
      </c>
      <c r="J227" s="23"/>
      <c r="K227" s="24" t="str">
        <f t="shared" si="102"/>
        <v/>
      </c>
      <c r="L227" s="25" t="str">
        <f t="shared" si="113"/>
        <v/>
      </c>
      <c r="M227" s="25" t="str">
        <f t="shared" si="103"/>
        <v/>
      </c>
      <c r="N227" s="23"/>
      <c r="O227" s="24" t="str">
        <f t="shared" si="104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5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6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7"/>
        <v/>
      </c>
      <c r="AC227" s="24" t="str">
        <f t="shared" si="108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9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10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1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2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01"/>
        <v/>
      </c>
      <c r="J228" s="23"/>
      <c r="K228" s="24" t="str">
        <f t="shared" si="102"/>
        <v/>
      </c>
      <c r="L228" s="25" t="str">
        <f t="shared" si="113"/>
        <v/>
      </c>
      <c r="M228" s="25" t="str">
        <f t="shared" si="103"/>
        <v/>
      </c>
      <c r="N228" s="23"/>
      <c r="O228" s="24" t="str">
        <f t="shared" si="104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5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6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7"/>
        <v/>
      </c>
      <c r="AC228" s="24" t="str">
        <f t="shared" si="108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9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10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1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2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01"/>
        <v/>
      </c>
      <c r="J229" s="23"/>
      <c r="K229" s="24" t="str">
        <f t="shared" si="102"/>
        <v/>
      </c>
      <c r="L229" s="25" t="str">
        <f t="shared" si="113"/>
        <v/>
      </c>
      <c r="M229" s="25" t="str">
        <f t="shared" si="103"/>
        <v/>
      </c>
      <c r="N229" s="23"/>
      <c r="O229" s="24" t="str">
        <f t="shared" si="104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5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6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7"/>
        <v/>
      </c>
      <c r="AC229" s="24" t="str">
        <f t="shared" si="108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9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10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1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2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01"/>
        <v/>
      </c>
      <c r="J230" s="23"/>
      <c r="K230" s="24" t="str">
        <f t="shared" si="102"/>
        <v/>
      </c>
      <c r="L230" s="25" t="str">
        <f t="shared" si="113"/>
        <v/>
      </c>
      <c r="M230" s="25" t="str">
        <f t="shared" si="103"/>
        <v/>
      </c>
      <c r="N230" s="23"/>
      <c r="O230" s="24" t="str">
        <f t="shared" si="104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5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6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7"/>
        <v/>
      </c>
      <c r="AC230" s="24" t="str">
        <f t="shared" si="108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9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10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1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2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01"/>
        <v/>
      </c>
      <c r="J231" s="23"/>
      <c r="K231" s="24" t="str">
        <f t="shared" si="102"/>
        <v/>
      </c>
      <c r="L231" s="25" t="str">
        <f t="shared" si="113"/>
        <v/>
      </c>
      <c r="M231" s="25" t="str">
        <f t="shared" si="103"/>
        <v/>
      </c>
      <c r="N231" s="23"/>
      <c r="O231" s="24" t="str">
        <f t="shared" si="104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5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6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7"/>
        <v/>
      </c>
      <c r="AC231" s="24" t="str">
        <f t="shared" si="108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9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10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1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2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01"/>
        <v/>
      </c>
      <c r="J232" s="23"/>
      <c r="K232" s="24" t="str">
        <f t="shared" si="102"/>
        <v/>
      </c>
      <c r="L232" s="25" t="str">
        <f t="shared" si="113"/>
        <v/>
      </c>
      <c r="M232" s="25" t="str">
        <f t="shared" si="103"/>
        <v/>
      </c>
      <c r="N232" s="23"/>
      <c r="O232" s="24" t="str">
        <f t="shared" si="104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5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6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7"/>
        <v/>
      </c>
      <c r="AC232" s="24" t="str">
        <f t="shared" si="108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9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10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1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2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01"/>
        <v/>
      </c>
      <c r="J233" s="23"/>
      <c r="K233" s="24" t="str">
        <f t="shared" si="102"/>
        <v/>
      </c>
      <c r="L233" s="25" t="str">
        <f t="shared" si="113"/>
        <v/>
      </c>
      <c r="M233" s="25" t="str">
        <f t="shared" si="103"/>
        <v/>
      </c>
      <c r="N233" s="23"/>
      <c r="O233" s="24" t="str">
        <f t="shared" si="104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5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6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7"/>
        <v/>
      </c>
      <c r="AC233" s="24" t="str">
        <f t="shared" si="108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9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10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1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2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01"/>
        <v/>
      </c>
      <c r="J234" s="23"/>
      <c r="K234" s="24" t="str">
        <f t="shared" si="102"/>
        <v/>
      </c>
      <c r="L234" s="25" t="str">
        <f t="shared" si="113"/>
        <v/>
      </c>
      <c r="M234" s="25" t="str">
        <f t="shared" si="103"/>
        <v/>
      </c>
      <c r="N234" s="23"/>
      <c r="O234" s="24" t="str">
        <f t="shared" si="104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5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6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7"/>
        <v/>
      </c>
      <c r="AC234" s="24" t="str">
        <f t="shared" si="108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9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10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1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2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01"/>
        <v/>
      </c>
      <c r="J235" s="23"/>
      <c r="K235" s="24" t="str">
        <f t="shared" si="102"/>
        <v/>
      </c>
      <c r="L235" s="25" t="str">
        <f t="shared" si="113"/>
        <v/>
      </c>
      <c r="M235" s="25" t="str">
        <f t="shared" si="103"/>
        <v/>
      </c>
      <c r="N235" s="23"/>
      <c r="O235" s="24" t="str">
        <f t="shared" si="104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5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6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7"/>
        <v/>
      </c>
      <c r="AC235" s="24" t="str">
        <f t="shared" si="108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9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10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1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2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01"/>
        <v/>
      </c>
      <c r="J236" s="23"/>
      <c r="K236" s="24" t="str">
        <f t="shared" si="102"/>
        <v/>
      </c>
      <c r="L236" s="25" t="str">
        <f t="shared" si="113"/>
        <v/>
      </c>
      <c r="M236" s="25" t="str">
        <f t="shared" si="103"/>
        <v/>
      </c>
      <c r="N236" s="23"/>
      <c r="O236" s="24" t="str">
        <f t="shared" si="104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5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6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7"/>
        <v/>
      </c>
      <c r="AC236" s="24" t="str">
        <f t="shared" si="108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9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10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1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2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01"/>
        <v/>
      </c>
      <c r="J237" s="23"/>
      <c r="K237" s="24" t="str">
        <f t="shared" si="102"/>
        <v/>
      </c>
      <c r="L237" s="25" t="str">
        <f t="shared" si="113"/>
        <v/>
      </c>
      <c r="M237" s="25" t="str">
        <f t="shared" si="103"/>
        <v/>
      </c>
      <c r="N237" s="23"/>
      <c r="O237" s="24" t="str">
        <f t="shared" si="104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5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6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7"/>
        <v/>
      </c>
      <c r="AC237" s="24" t="str">
        <f t="shared" si="108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9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10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1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2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01"/>
        <v/>
      </c>
      <c r="J238" s="23"/>
      <c r="K238" s="24" t="str">
        <f t="shared" si="102"/>
        <v/>
      </c>
      <c r="L238" s="25" t="str">
        <f t="shared" si="113"/>
        <v/>
      </c>
      <c r="M238" s="25" t="str">
        <f t="shared" si="103"/>
        <v/>
      </c>
      <c r="N238" s="23"/>
      <c r="O238" s="24" t="str">
        <f t="shared" si="104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5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6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7"/>
        <v/>
      </c>
      <c r="AC238" s="24" t="str">
        <f t="shared" si="108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9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10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1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2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01"/>
        <v/>
      </c>
      <c r="J239" s="23"/>
      <c r="K239" s="24" t="str">
        <f t="shared" si="102"/>
        <v/>
      </c>
      <c r="L239" s="25" t="str">
        <f t="shared" si="113"/>
        <v/>
      </c>
      <c r="M239" s="25" t="str">
        <f t="shared" si="103"/>
        <v/>
      </c>
      <c r="N239" s="23"/>
      <c r="O239" s="24" t="str">
        <f t="shared" si="104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5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6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7"/>
        <v/>
      </c>
      <c r="AC239" s="24" t="str">
        <f t="shared" si="108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9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10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1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2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01"/>
        <v/>
      </c>
      <c r="J240" s="23"/>
      <c r="K240" s="24" t="str">
        <f t="shared" si="102"/>
        <v/>
      </c>
      <c r="L240" s="25" t="str">
        <f t="shared" si="113"/>
        <v/>
      </c>
      <c r="M240" s="25" t="str">
        <f t="shared" si="103"/>
        <v/>
      </c>
      <c r="N240" s="23"/>
      <c r="O240" s="24" t="str">
        <f t="shared" si="104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5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6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7"/>
        <v/>
      </c>
      <c r="AC240" s="24" t="str">
        <f t="shared" si="108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9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10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1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2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01"/>
        <v/>
      </c>
      <c r="J241" s="23"/>
      <c r="K241" s="24" t="str">
        <f t="shared" si="102"/>
        <v/>
      </c>
      <c r="L241" s="25" t="str">
        <f t="shared" si="113"/>
        <v/>
      </c>
      <c r="M241" s="25" t="str">
        <f t="shared" si="103"/>
        <v/>
      </c>
      <c r="N241" s="23"/>
      <c r="O241" s="24" t="str">
        <f t="shared" si="104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5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6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7"/>
        <v/>
      </c>
      <c r="AC241" s="24" t="str">
        <f t="shared" si="108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9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10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1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2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01"/>
        <v/>
      </c>
      <c r="J242" s="23"/>
      <c r="K242" s="24" t="str">
        <f t="shared" si="102"/>
        <v/>
      </c>
      <c r="L242" s="25" t="str">
        <f t="shared" si="113"/>
        <v/>
      </c>
      <c r="M242" s="25" t="str">
        <f t="shared" si="103"/>
        <v/>
      </c>
      <c r="N242" s="23"/>
      <c r="O242" s="24" t="str">
        <f t="shared" si="104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5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6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7"/>
        <v/>
      </c>
      <c r="AC242" s="24" t="str">
        <f t="shared" si="108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9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10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1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2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01"/>
        <v/>
      </c>
      <c r="J243" s="23"/>
      <c r="K243" s="24" t="str">
        <f t="shared" si="102"/>
        <v/>
      </c>
      <c r="L243" s="25" t="str">
        <f t="shared" si="113"/>
        <v/>
      </c>
      <c r="M243" s="25" t="str">
        <f t="shared" si="103"/>
        <v/>
      </c>
      <c r="N243" s="23"/>
      <c r="O243" s="24" t="str">
        <f t="shared" si="104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5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6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7"/>
        <v/>
      </c>
      <c r="AC243" s="24" t="str">
        <f t="shared" si="108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9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10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1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2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01"/>
        <v/>
      </c>
      <c r="J244" s="23"/>
      <c r="K244" s="24" t="str">
        <f t="shared" si="102"/>
        <v/>
      </c>
      <c r="L244" s="25" t="str">
        <f t="shared" si="113"/>
        <v/>
      </c>
      <c r="M244" s="25" t="str">
        <f t="shared" si="103"/>
        <v/>
      </c>
      <c r="N244" s="23"/>
      <c r="O244" s="24" t="str">
        <f t="shared" si="104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5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6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7"/>
        <v/>
      </c>
      <c r="AC244" s="24" t="str">
        <f t="shared" si="108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9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10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1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2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01"/>
        <v/>
      </c>
      <c r="J245" s="23"/>
      <c r="K245" s="24" t="str">
        <f t="shared" si="102"/>
        <v/>
      </c>
      <c r="L245" s="25" t="str">
        <f t="shared" si="113"/>
        <v/>
      </c>
      <c r="M245" s="25" t="str">
        <f t="shared" si="103"/>
        <v/>
      </c>
      <c r="N245" s="23"/>
      <c r="O245" s="24" t="str">
        <f t="shared" si="104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5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6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7"/>
        <v/>
      </c>
      <c r="AC245" s="24" t="str">
        <f t="shared" si="108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9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10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1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2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01"/>
        <v/>
      </c>
      <c r="J246" s="23"/>
      <c r="K246" s="24" t="str">
        <f t="shared" si="102"/>
        <v/>
      </c>
      <c r="L246" s="25" t="str">
        <f t="shared" si="113"/>
        <v/>
      </c>
      <c r="M246" s="25" t="str">
        <f t="shared" si="103"/>
        <v/>
      </c>
      <c r="N246" s="23"/>
      <c r="O246" s="24" t="str">
        <f t="shared" si="104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5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6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7"/>
        <v/>
      </c>
      <c r="AC246" s="24" t="str">
        <f t="shared" si="108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9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10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1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2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01"/>
        <v/>
      </c>
      <c r="J247" s="23"/>
      <c r="K247" s="24" t="str">
        <f t="shared" si="102"/>
        <v/>
      </c>
      <c r="L247" s="25" t="str">
        <f t="shared" si="113"/>
        <v/>
      </c>
      <c r="M247" s="25" t="str">
        <f t="shared" si="103"/>
        <v/>
      </c>
      <c r="N247" s="23"/>
      <c r="O247" s="24" t="str">
        <f t="shared" si="104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5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6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7"/>
        <v/>
      </c>
      <c r="AC247" s="24" t="str">
        <f t="shared" si="108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9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10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1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2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01"/>
        <v/>
      </c>
      <c r="J248" s="23"/>
      <c r="K248" s="24" t="str">
        <f t="shared" si="102"/>
        <v/>
      </c>
      <c r="L248" s="25" t="str">
        <f t="shared" si="113"/>
        <v/>
      </c>
      <c r="M248" s="25" t="str">
        <f t="shared" si="103"/>
        <v/>
      </c>
      <c r="N248" s="23"/>
      <c r="O248" s="24" t="str">
        <f t="shared" si="104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5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6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7"/>
        <v/>
      </c>
      <c r="AC248" s="24" t="str">
        <f t="shared" si="108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9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10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1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2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01"/>
        <v/>
      </c>
      <c r="J249" s="23"/>
      <c r="K249" s="24" t="str">
        <f t="shared" si="102"/>
        <v/>
      </c>
      <c r="L249" s="25" t="str">
        <f t="shared" si="113"/>
        <v/>
      </c>
      <c r="M249" s="25" t="str">
        <f t="shared" si="103"/>
        <v/>
      </c>
      <c r="N249" s="23"/>
      <c r="O249" s="24" t="str">
        <f t="shared" si="104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5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6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7"/>
        <v/>
      </c>
      <c r="AC249" s="24" t="str">
        <f t="shared" si="108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9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10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1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2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01"/>
        <v/>
      </c>
      <c r="J250" s="23"/>
      <c r="K250" s="24" t="str">
        <f t="shared" si="102"/>
        <v/>
      </c>
      <c r="L250" s="25" t="str">
        <f t="shared" si="113"/>
        <v/>
      </c>
      <c r="M250" s="25" t="str">
        <f t="shared" si="103"/>
        <v/>
      </c>
      <c r="N250" s="23"/>
      <c r="O250" s="24" t="str">
        <f t="shared" si="104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5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6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7"/>
        <v/>
      </c>
      <c r="AC250" s="24" t="str">
        <f t="shared" si="108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9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10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1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2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01"/>
        <v/>
      </c>
      <c r="J251" s="23"/>
      <c r="K251" s="24" t="str">
        <f t="shared" si="102"/>
        <v/>
      </c>
      <c r="L251" s="25" t="str">
        <f t="shared" si="113"/>
        <v/>
      </c>
      <c r="M251" s="25" t="str">
        <f t="shared" si="103"/>
        <v/>
      </c>
      <c r="N251" s="23"/>
      <c r="O251" s="24" t="str">
        <f t="shared" si="104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5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6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7"/>
        <v/>
      </c>
      <c r="AC251" s="24" t="str">
        <f t="shared" si="108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9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10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1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2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01"/>
        <v/>
      </c>
      <c r="J252" s="23"/>
      <c r="K252" s="24" t="str">
        <f t="shared" si="102"/>
        <v/>
      </c>
      <c r="L252" s="25" t="str">
        <f t="shared" si="113"/>
        <v/>
      </c>
      <c r="M252" s="25" t="str">
        <f t="shared" si="103"/>
        <v/>
      </c>
      <c r="N252" s="23"/>
      <c r="O252" s="24" t="str">
        <f t="shared" si="104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5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6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7"/>
        <v/>
      </c>
      <c r="AC252" s="24" t="str">
        <f t="shared" si="108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9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10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1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2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01"/>
        <v/>
      </c>
      <c r="J253" s="23"/>
      <c r="K253" s="24" t="str">
        <f t="shared" si="102"/>
        <v/>
      </c>
      <c r="L253" s="25" t="str">
        <f t="shared" si="113"/>
        <v/>
      </c>
      <c r="M253" s="25" t="str">
        <f t="shared" si="103"/>
        <v/>
      </c>
      <c r="N253" s="23"/>
      <c r="O253" s="24" t="str">
        <f t="shared" si="104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5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6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7"/>
        <v/>
      </c>
      <c r="AC253" s="24" t="str">
        <f t="shared" si="108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9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10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1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2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01"/>
        <v/>
      </c>
      <c r="J254" s="23"/>
      <c r="K254" s="24" t="str">
        <f t="shared" si="102"/>
        <v/>
      </c>
      <c r="L254" s="25" t="str">
        <f t="shared" si="113"/>
        <v/>
      </c>
      <c r="M254" s="25" t="str">
        <f t="shared" si="103"/>
        <v/>
      </c>
      <c r="N254" s="23"/>
      <c r="O254" s="24" t="str">
        <f t="shared" si="104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5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6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7"/>
        <v/>
      </c>
      <c r="AC254" s="24" t="str">
        <f t="shared" si="108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9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10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1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2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01"/>
        <v/>
      </c>
      <c r="J255" s="23"/>
      <c r="K255" s="24" t="str">
        <f t="shared" si="102"/>
        <v/>
      </c>
      <c r="L255" s="25" t="str">
        <f t="shared" si="113"/>
        <v/>
      </c>
      <c r="M255" s="25" t="str">
        <f t="shared" si="103"/>
        <v/>
      </c>
      <c r="N255" s="23"/>
      <c r="O255" s="24" t="str">
        <f t="shared" si="104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5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6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7"/>
        <v/>
      </c>
      <c r="AC255" s="24" t="str">
        <f t="shared" si="108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9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10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1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2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01"/>
        <v/>
      </c>
      <c r="J256" s="23"/>
      <c r="K256" s="24" t="str">
        <f t="shared" si="102"/>
        <v/>
      </c>
      <c r="L256" s="25" t="str">
        <f t="shared" si="113"/>
        <v/>
      </c>
      <c r="M256" s="25" t="str">
        <f t="shared" si="103"/>
        <v/>
      </c>
      <c r="N256" s="23"/>
      <c r="O256" s="24" t="str">
        <f t="shared" si="104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5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6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7"/>
        <v/>
      </c>
      <c r="AC256" s="24" t="str">
        <f t="shared" si="108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9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10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1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2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01"/>
        <v/>
      </c>
      <c r="J257" s="23"/>
      <c r="K257" s="24" t="str">
        <f t="shared" si="102"/>
        <v/>
      </c>
      <c r="L257" s="25" t="str">
        <f t="shared" si="113"/>
        <v/>
      </c>
      <c r="M257" s="25" t="str">
        <f t="shared" si="103"/>
        <v/>
      </c>
      <c r="N257" s="23"/>
      <c r="O257" s="24" t="str">
        <f t="shared" si="104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5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6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7"/>
        <v/>
      </c>
      <c r="AC257" s="24" t="str">
        <f t="shared" si="108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9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10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1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2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01"/>
        <v/>
      </c>
      <c r="J258" s="23"/>
      <c r="K258" s="24" t="str">
        <f t="shared" si="102"/>
        <v/>
      </c>
      <c r="L258" s="25" t="str">
        <f t="shared" si="113"/>
        <v/>
      </c>
      <c r="M258" s="25" t="str">
        <f t="shared" si="103"/>
        <v/>
      </c>
      <c r="N258" s="23"/>
      <c r="O258" s="24" t="str">
        <f t="shared" si="104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5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6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7"/>
        <v/>
      </c>
      <c r="AC258" s="24" t="str">
        <f t="shared" si="108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9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10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1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2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01"/>
        <v/>
      </c>
      <c r="J259" s="23"/>
      <c r="K259" s="24" t="str">
        <f t="shared" si="102"/>
        <v/>
      </c>
      <c r="L259" s="25" t="str">
        <f t="shared" si="113"/>
        <v/>
      </c>
      <c r="M259" s="25" t="str">
        <f t="shared" si="103"/>
        <v/>
      </c>
      <c r="N259" s="23"/>
      <c r="O259" s="24" t="str">
        <f t="shared" si="104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5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6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7"/>
        <v/>
      </c>
      <c r="AC259" s="24" t="str">
        <f t="shared" si="108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9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10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1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2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01"/>
        <v/>
      </c>
      <c r="J260" s="23"/>
      <c r="K260" s="24" t="str">
        <f t="shared" si="102"/>
        <v/>
      </c>
      <c r="L260" s="25" t="str">
        <f t="shared" si="113"/>
        <v/>
      </c>
      <c r="M260" s="25" t="str">
        <f t="shared" si="103"/>
        <v/>
      </c>
      <c r="N260" s="23"/>
      <c r="O260" s="24" t="str">
        <f t="shared" si="104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5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6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7"/>
        <v/>
      </c>
      <c r="AC260" s="24" t="str">
        <f t="shared" si="108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9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10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1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2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01"/>
        <v/>
      </c>
      <c r="J261" s="23"/>
      <c r="K261" s="24" t="str">
        <f t="shared" si="102"/>
        <v/>
      </c>
      <c r="L261" s="25" t="str">
        <f t="shared" si="113"/>
        <v/>
      </c>
      <c r="M261" s="25" t="str">
        <f t="shared" si="103"/>
        <v/>
      </c>
      <c r="N261" s="23"/>
      <c r="O261" s="24" t="str">
        <f t="shared" si="104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5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6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7"/>
        <v/>
      </c>
      <c r="AC261" s="24" t="str">
        <f t="shared" si="108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9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10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1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2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01"/>
        <v/>
      </c>
      <c r="J262" s="23"/>
      <c r="K262" s="24" t="str">
        <f t="shared" si="102"/>
        <v/>
      </c>
      <c r="L262" s="25" t="str">
        <f t="shared" si="113"/>
        <v/>
      </c>
      <c r="M262" s="25" t="str">
        <f t="shared" si="103"/>
        <v/>
      </c>
      <c r="N262" s="23"/>
      <c r="O262" s="24" t="str">
        <f t="shared" si="104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5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6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7"/>
        <v/>
      </c>
      <c r="AC262" s="24" t="str">
        <f t="shared" si="108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9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10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1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2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01"/>
        <v/>
      </c>
      <c r="J263" s="23"/>
      <c r="K263" s="24" t="str">
        <f t="shared" si="102"/>
        <v/>
      </c>
      <c r="L263" s="25" t="str">
        <f t="shared" si="113"/>
        <v/>
      </c>
      <c r="M263" s="25" t="str">
        <f t="shared" si="103"/>
        <v/>
      </c>
      <c r="N263" s="23"/>
      <c r="O263" s="24" t="str">
        <f t="shared" si="104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5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6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7"/>
        <v/>
      </c>
      <c r="AC263" s="24" t="str">
        <f t="shared" si="108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9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10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1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2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01"/>
        <v/>
      </c>
      <c r="J264" s="23"/>
      <c r="K264" s="24" t="str">
        <f t="shared" si="102"/>
        <v/>
      </c>
      <c r="L264" s="25" t="str">
        <f t="shared" si="113"/>
        <v/>
      </c>
      <c r="M264" s="25" t="str">
        <f t="shared" si="103"/>
        <v/>
      </c>
      <c r="N264" s="23"/>
      <c r="O264" s="24" t="str">
        <f t="shared" si="104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5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6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7"/>
        <v/>
      </c>
      <c r="AC264" s="24" t="str">
        <f t="shared" si="108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9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10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1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2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01"/>
        <v/>
      </c>
      <c r="J265" s="23"/>
      <c r="K265" s="24" t="str">
        <f t="shared" si="102"/>
        <v/>
      </c>
      <c r="L265" s="25" t="str">
        <f t="shared" si="113"/>
        <v/>
      </c>
      <c r="M265" s="25" t="str">
        <f t="shared" si="103"/>
        <v/>
      </c>
      <c r="N265" s="23"/>
      <c r="O265" s="24" t="str">
        <f t="shared" si="104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5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6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7"/>
        <v/>
      </c>
      <c r="AC265" s="24" t="str">
        <f t="shared" si="108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9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10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1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2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ref="I266:I309" si="134">IF((H266&lt;&gt;0),((H266-$H$5)*10/STDEVP($H$10:$H$309)+50),"")</f>
        <v/>
      </c>
      <c r="J266" s="23"/>
      <c r="K266" s="24" t="str">
        <f t="shared" ref="K266:K309" si="135">IF((J266&lt;&gt;0),((J266-$J$5)*10/STDEVP($J$10:$J$309)+50),"")</f>
        <v/>
      </c>
      <c r="L266" s="25" t="str">
        <f t="shared" si="113"/>
        <v/>
      </c>
      <c r="M266" s="25" t="str">
        <f t="shared" ref="M266:M309" si="136">IF((J266&lt;&gt;0),VLOOKUP(J266,$L$311:$M$320,2),"")</f>
        <v/>
      </c>
      <c r="N266" s="23"/>
      <c r="O266" s="24" t="str">
        <f t="shared" ref="O266:O309" si="137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8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9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40">IF((Z266&lt;&gt;0),Z266*60+AA266,"")</f>
        <v/>
      </c>
      <c r="AC266" s="24" t="str">
        <f t="shared" ref="AC266:AC309" si="141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2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3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4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5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si="134"/>
        <v/>
      </c>
      <c r="J267" s="23"/>
      <c r="K267" s="24" t="str">
        <f t="shared" si="135"/>
        <v/>
      </c>
      <c r="L267" s="25" t="str">
        <f t="shared" ref="L267:L309" si="146">IF((J267&lt;&gt;0),RANK(J267,$J$10:$J$309),"")</f>
        <v/>
      </c>
      <c r="M267" s="25" t="str">
        <f t="shared" si="136"/>
        <v/>
      </c>
      <c r="N267" s="23"/>
      <c r="O267" s="24" t="str">
        <f t="shared" si="137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8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9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40"/>
        <v/>
      </c>
      <c r="AC267" s="24" t="str">
        <f t="shared" si="141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2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3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4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5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34"/>
        <v/>
      </c>
      <c r="J268" s="23"/>
      <c r="K268" s="24" t="str">
        <f t="shared" si="135"/>
        <v/>
      </c>
      <c r="L268" s="25" t="str">
        <f t="shared" si="146"/>
        <v/>
      </c>
      <c r="M268" s="25" t="str">
        <f t="shared" si="136"/>
        <v/>
      </c>
      <c r="N268" s="23"/>
      <c r="O268" s="24" t="str">
        <f t="shared" si="137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8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9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40"/>
        <v/>
      </c>
      <c r="AC268" s="24" t="str">
        <f t="shared" si="141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2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3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4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5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34"/>
        <v/>
      </c>
      <c r="J269" s="23"/>
      <c r="K269" s="24" t="str">
        <f t="shared" si="135"/>
        <v/>
      </c>
      <c r="L269" s="25" t="str">
        <f t="shared" si="146"/>
        <v/>
      </c>
      <c r="M269" s="25" t="str">
        <f t="shared" si="136"/>
        <v/>
      </c>
      <c r="N269" s="23"/>
      <c r="O269" s="24" t="str">
        <f t="shared" si="137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8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9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40"/>
        <v/>
      </c>
      <c r="AC269" s="24" t="str">
        <f t="shared" si="141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2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3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4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5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34"/>
        <v/>
      </c>
      <c r="J270" s="23"/>
      <c r="K270" s="24" t="str">
        <f t="shared" si="135"/>
        <v/>
      </c>
      <c r="L270" s="25" t="str">
        <f t="shared" si="146"/>
        <v/>
      </c>
      <c r="M270" s="25" t="str">
        <f t="shared" si="136"/>
        <v/>
      </c>
      <c r="N270" s="23"/>
      <c r="O270" s="24" t="str">
        <f t="shared" si="137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8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9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40"/>
        <v/>
      </c>
      <c r="AC270" s="24" t="str">
        <f t="shared" si="141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2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3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4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5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34"/>
        <v/>
      </c>
      <c r="J271" s="23"/>
      <c r="K271" s="24" t="str">
        <f t="shared" si="135"/>
        <v/>
      </c>
      <c r="L271" s="25" t="str">
        <f t="shared" si="146"/>
        <v/>
      </c>
      <c r="M271" s="25" t="str">
        <f t="shared" si="136"/>
        <v/>
      </c>
      <c r="N271" s="23"/>
      <c r="O271" s="24" t="str">
        <f t="shared" si="137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8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9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40"/>
        <v/>
      </c>
      <c r="AC271" s="24" t="str">
        <f t="shared" si="141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2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3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4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5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34"/>
        <v/>
      </c>
      <c r="J272" s="23"/>
      <c r="K272" s="24" t="str">
        <f t="shared" si="135"/>
        <v/>
      </c>
      <c r="L272" s="25" t="str">
        <f t="shared" si="146"/>
        <v/>
      </c>
      <c r="M272" s="25" t="str">
        <f t="shared" si="136"/>
        <v/>
      </c>
      <c r="N272" s="23"/>
      <c r="O272" s="24" t="str">
        <f t="shared" si="137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8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9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40"/>
        <v/>
      </c>
      <c r="AC272" s="24" t="str">
        <f t="shared" si="141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2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3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4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5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34"/>
        <v/>
      </c>
      <c r="J273" s="23"/>
      <c r="K273" s="24" t="str">
        <f t="shared" si="135"/>
        <v/>
      </c>
      <c r="L273" s="25" t="str">
        <f t="shared" si="146"/>
        <v/>
      </c>
      <c r="M273" s="25" t="str">
        <f t="shared" si="136"/>
        <v/>
      </c>
      <c r="N273" s="23"/>
      <c r="O273" s="24" t="str">
        <f t="shared" si="137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8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9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40"/>
        <v/>
      </c>
      <c r="AC273" s="24" t="str">
        <f t="shared" si="141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2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3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4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5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34"/>
        <v/>
      </c>
      <c r="J274" s="23"/>
      <c r="K274" s="24" t="str">
        <f t="shared" si="135"/>
        <v/>
      </c>
      <c r="L274" s="25" t="str">
        <f t="shared" si="146"/>
        <v/>
      </c>
      <c r="M274" s="25" t="str">
        <f t="shared" si="136"/>
        <v/>
      </c>
      <c r="N274" s="23"/>
      <c r="O274" s="24" t="str">
        <f t="shared" si="137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8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9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40"/>
        <v/>
      </c>
      <c r="AC274" s="24" t="str">
        <f t="shared" si="141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2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3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4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5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34"/>
        <v/>
      </c>
      <c r="J275" s="23"/>
      <c r="K275" s="24" t="str">
        <f t="shared" si="135"/>
        <v/>
      </c>
      <c r="L275" s="25" t="str">
        <f t="shared" si="146"/>
        <v/>
      </c>
      <c r="M275" s="25" t="str">
        <f t="shared" si="136"/>
        <v/>
      </c>
      <c r="N275" s="23"/>
      <c r="O275" s="24" t="str">
        <f t="shared" si="137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8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9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40"/>
        <v/>
      </c>
      <c r="AC275" s="24" t="str">
        <f t="shared" si="141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2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3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4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5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34"/>
        <v/>
      </c>
      <c r="J276" s="23"/>
      <c r="K276" s="24" t="str">
        <f t="shared" si="135"/>
        <v/>
      </c>
      <c r="L276" s="25" t="str">
        <f t="shared" si="146"/>
        <v/>
      </c>
      <c r="M276" s="25" t="str">
        <f t="shared" si="136"/>
        <v/>
      </c>
      <c r="N276" s="23"/>
      <c r="O276" s="24" t="str">
        <f t="shared" si="137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8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9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40"/>
        <v/>
      </c>
      <c r="AC276" s="24" t="str">
        <f t="shared" si="141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2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3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4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5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34"/>
        <v/>
      </c>
      <c r="J277" s="23"/>
      <c r="K277" s="24" t="str">
        <f t="shared" si="135"/>
        <v/>
      </c>
      <c r="L277" s="25" t="str">
        <f t="shared" si="146"/>
        <v/>
      </c>
      <c r="M277" s="25" t="str">
        <f t="shared" si="136"/>
        <v/>
      </c>
      <c r="N277" s="23"/>
      <c r="O277" s="24" t="str">
        <f t="shared" si="137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8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9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40"/>
        <v/>
      </c>
      <c r="AC277" s="24" t="str">
        <f t="shared" si="141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2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3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4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5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34"/>
        <v/>
      </c>
      <c r="J278" s="23"/>
      <c r="K278" s="24" t="str">
        <f t="shared" si="135"/>
        <v/>
      </c>
      <c r="L278" s="25" t="str">
        <f t="shared" si="146"/>
        <v/>
      </c>
      <c r="M278" s="25" t="str">
        <f t="shared" si="136"/>
        <v/>
      </c>
      <c r="N278" s="23"/>
      <c r="O278" s="24" t="str">
        <f t="shared" si="137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8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9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40"/>
        <v/>
      </c>
      <c r="AC278" s="24" t="str">
        <f t="shared" si="141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2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3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4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5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34"/>
        <v/>
      </c>
      <c r="J279" s="23"/>
      <c r="K279" s="24" t="str">
        <f t="shared" si="135"/>
        <v/>
      </c>
      <c r="L279" s="25" t="str">
        <f t="shared" si="146"/>
        <v/>
      </c>
      <c r="M279" s="25" t="str">
        <f t="shared" si="136"/>
        <v/>
      </c>
      <c r="N279" s="23"/>
      <c r="O279" s="24" t="str">
        <f t="shared" si="137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8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9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40"/>
        <v/>
      </c>
      <c r="AC279" s="24" t="str">
        <f t="shared" si="141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2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3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4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5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34"/>
        <v/>
      </c>
      <c r="J280" s="23"/>
      <c r="K280" s="24" t="str">
        <f t="shared" si="135"/>
        <v/>
      </c>
      <c r="L280" s="25" t="str">
        <f t="shared" si="146"/>
        <v/>
      </c>
      <c r="M280" s="25" t="str">
        <f t="shared" si="136"/>
        <v/>
      </c>
      <c r="N280" s="23"/>
      <c r="O280" s="24" t="str">
        <f t="shared" si="137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8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9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40"/>
        <v/>
      </c>
      <c r="AC280" s="24" t="str">
        <f t="shared" si="141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2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3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4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5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34"/>
        <v/>
      </c>
      <c r="J281" s="23"/>
      <c r="K281" s="24" t="str">
        <f t="shared" si="135"/>
        <v/>
      </c>
      <c r="L281" s="25" t="str">
        <f t="shared" si="146"/>
        <v/>
      </c>
      <c r="M281" s="25" t="str">
        <f t="shared" si="136"/>
        <v/>
      </c>
      <c r="N281" s="23"/>
      <c r="O281" s="24" t="str">
        <f t="shared" si="137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8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9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40"/>
        <v/>
      </c>
      <c r="AC281" s="24" t="str">
        <f t="shared" si="141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2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3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4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5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34"/>
        <v/>
      </c>
      <c r="J282" s="23"/>
      <c r="K282" s="24" t="str">
        <f t="shared" si="135"/>
        <v/>
      </c>
      <c r="L282" s="25" t="str">
        <f t="shared" si="146"/>
        <v/>
      </c>
      <c r="M282" s="25" t="str">
        <f t="shared" si="136"/>
        <v/>
      </c>
      <c r="N282" s="23"/>
      <c r="O282" s="24" t="str">
        <f t="shared" si="137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8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9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40"/>
        <v/>
      </c>
      <c r="AC282" s="24" t="str">
        <f t="shared" si="141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2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3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4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5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34"/>
        <v/>
      </c>
      <c r="J283" s="23"/>
      <c r="K283" s="24" t="str">
        <f t="shared" si="135"/>
        <v/>
      </c>
      <c r="L283" s="25" t="str">
        <f t="shared" si="146"/>
        <v/>
      </c>
      <c r="M283" s="25" t="str">
        <f t="shared" si="136"/>
        <v/>
      </c>
      <c r="N283" s="23"/>
      <c r="O283" s="24" t="str">
        <f t="shared" si="137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8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9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40"/>
        <v/>
      </c>
      <c r="AC283" s="24" t="str">
        <f t="shared" si="141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2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3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4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5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34"/>
        <v/>
      </c>
      <c r="J284" s="23"/>
      <c r="K284" s="24" t="str">
        <f t="shared" si="135"/>
        <v/>
      </c>
      <c r="L284" s="25" t="str">
        <f t="shared" si="146"/>
        <v/>
      </c>
      <c r="M284" s="25" t="str">
        <f t="shared" si="136"/>
        <v/>
      </c>
      <c r="N284" s="23"/>
      <c r="O284" s="24" t="str">
        <f t="shared" si="137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8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9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40"/>
        <v/>
      </c>
      <c r="AC284" s="24" t="str">
        <f t="shared" si="141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2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3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4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5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34"/>
        <v/>
      </c>
      <c r="J285" s="23"/>
      <c r="K285" s="24" t="str">
        <f t="shared" si="135"/>
        <v/>
      </c>
      <c r="L285" s="25" t="str">
        <f t="shared" si="146"/>
        <v/>
      </c>
      <c r="M285" s="25" t="str">
        <f t="shared" si="136"/>
        <v/>
      </c>
      <c r="N285" s="23"/>
      <c r="O285" s="24" t="str">
        <f t="shared" si="137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8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9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40"/>
        <v/>
      </c>
      <c r="AC285" s="24" t="str">
        <f t="shared" si="141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2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3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4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5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34"/>
        <v/>
      </c>
      <c r="J286" s="23"/>
      <c r="K286" s="24" t="str">
        <f t="shared" si="135"/>
        <v/>
      </c>
      <c r="L286" s="25" t="str">
        <f t="shared" si="146"/>
        <v/>
      </c>
      <c r="M286" s="25" t="str">
        <f t="shared" si="136"/>
        <v/>
      </c>
      <c r="N286" s="23"/>
      <c r="O286" s="24" t="str">
        <f t="shared" si="137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8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9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40"/>
        <v/>
      </c>
      <c r="AC286" s="24" t="str">
        <f t="shared" si="141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2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3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4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5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34"/>
        <v/>
      </c>
      <c r="J287" s="23"/>
      <c r="K287" s="24" t="str">
        <f t="shared" si="135"/>
        <v/>
      </c>
      <c r="L287" s="25" t="str">
        <f t="shared" si="146"/>
        <v/>
      </c>
      <c r="M287" s="25" t="str">
        <f t="shared" si="136"/>
        <v/>
      </c>
      <c r="N287" s="23"/>
      <c r="O287" s="24" t="str">
        <f t="shared" si="137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8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9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40"/>
        <v/>
      </c>
      <c r="AC287" s="24" t="str">
        <f t="shared" si="141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2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3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4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5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34"/>
        <v/>
      </c>
      <c r="J288" s="23"/>
      <c r="K288" s="24" t="str">
        <f t="shared" si="135"/>
        <v/>
      </c>
      <c r="L288" s="25" t="str">
        <f>IF((J288&lt;&gt;0),RANK(J288,$J$10:$J$309),"")</f>
        <v/>
      </c>
      <c r="M288" s="25" t="str">
        <f t="shared" si="136"/>
        <v/>
      </c>
      <c r="N288" s="23"/>
      <c r="O288" s="24" t="str">
        <f t="shared" si="137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8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9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40"/>
        <v/>
      </c>
      <c r="AC288" s="24" t="str">
        <f t="shared" si="141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2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3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4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5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34"/>
        <v/>
      </c>
      <c r="J289" s="23"/>
      <c r="K289" s="24" t="str">
        <f t="shared" si="135"/>
        <v/>
      </c>
      <c r="L289" s="25" t="str">
        <f>IF((J289&lt;&gt;0),RANK(J289,$J$10:$J$309),"")</f>
        <v/>
      </c>
      <c r="M289" s="25" t="str">
        <f t="shared" si="136"/>
        <v/>
      </c>
      <c r="N289" s="23"/>
      <c r="O289" s="24" t="str">
        <f t="shared" si="137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8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9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40"/>
        <v/>
      </c>
      <c r="AC289" s="24" t="str">
        <f t="shared" si="141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2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3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4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5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34"/>
        <v/>
      </c>
      <c r="J290" s="23"/>
      <c r="K290" s="24" t="str">
        <f t="shared" si="135"/>
        <v/>
      </c>
      <c r="L290" s="25" t="str">
        <f t="shared" si="146"/>
        <v/>
      </c>
      <c r="M290" s="25" t="str">
        <f t="shared" si="136"/>
        <v/>
      </c>
      <c r="N290" s="23"/>
      <c r="O290" s="24" t="str">
        <f t="shared" si="137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8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9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40"/>
        <v/>
      </c>
      <c r="AC290" s="24" t="str">
        <f t="shared" si="141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2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3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4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5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34"/>
        <v/>
      </c>
      <c r="J291" s="23"/>
      <c r="K291" s="24" t="str">
        <f t="shared" si="135"/>
        <v/>
      </c>
      <c r="L291" s="25" t="str">
        <f>IF((J291&lt;&gt;0),RANK(J291,$J$10:$J$309),"")</f>
        <v/>
      </c>
      <c r="M291" s="25" t="str">
        <f t="shared" si="136"/>
        <v/>
      </c>
      <c r="N291" s="23"/>
      <c r="O291" s="24" t="str">
        <f t="shared" si="137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8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9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40"/>
        <v/>
      </c>
      <c r="AC291" s="24" t="str">
        <f t="shared" si="141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2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3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4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5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34"/>
        <v/>
      </c>
      <c r="J292" s="23"/>
      <c r="K292" s="24" t="str">
        <f t="shared" si="135"/>
        <v/>
      </c>
      <c r="L292" s="25" t="str">
        <f>IF((J292&lt;&gt;0),RANK(J292,$J$10:$J$309),"")</f>
        <v/>
      </c>
      <c r="M292" s="25" t="str">
        <f t="shared" si="136"/>
        <v/>
      </c>
      <c r="N292" s="23"/>
      <c r="O292" s="24" t="str">
        <f t="shared" si="137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8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9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40"/>
        <v/>
      </c>
      <c r="AC292" s="24" t="str">
        <f t="shared" si="141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2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3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4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5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34"/>
        <v/>
      </c>
      <c r="J293" s="23"/>
      <c r="K293" s="24" t="str">
        <f t="shared" si="135"/>
        <v/>
      </c>
      <c r="L293" s="25" t="str">
        <f>IF((J293&lt;&gt;0),RANK(J293,$J$10:$J$309),"")</f>
        <v/>
      </c>
      <c r="M293" s="25" t="str">
        <f t="shared" si="136"/>
        <v/>
      </c>
      <c r="N293" s="23"/>
      <c r="O293" s="24" t="str">
        <f t="shared" si="137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8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9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40"/>
        <v/>
      </c>
      <c r="AC293" s="24" t="str">
        <f t="shared" si="141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2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3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4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5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34"/>
        <v/>
      </c>
      <c r="J294" s="23"/>
      <c r="K294" s="24" t="str">
        <f t="shared" si="135"/>
        <v/>
      </c>
      <c r="L294" s="25" t="str">
        <f>IF((J294&lt;&gt;0),RANK(J294,$J$10:$J$309),"")</f>
        <v/>
      </c>
      <c r="M294" s="25" t="str">
        <f t="shared" si="136"/>
        <v/>
      </c>
      <c r="N294" s="23"/>
      <c r="O294" s="24" t="str">
        <f t="shared" si="137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8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9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40"/>
        <v/>
      </c>
      <c r="AC294" s="24" t="str">
        <f t="shared" si="141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2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3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4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5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34"/>
        <v/>
      </c>
      <c r="J295" s="23"/>
      <c r="K295" s="24" t="str">
        <f t="shared" si="135"/>
        <v/>
      </c>
      <c r="L295" s="25" t="str">
        <f t="shared" si="146"/>
        <v/>
      </c>
      <c r="M295" s="25" t="str">
        <f t="shared" si="136"/>
        <v/>
      </c>
      <c r="N295" s="23"/>
      <c r="O295" s="24" t="str">
        <f t="shared" si="137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8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9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40"/>
        <v/>
      </c>
      <c r="AC295" s="24" t="str">
        <f t="shared" si="141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2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3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4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5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34"/>
        <v/>
      </c>
      <c r="J296" s="23"/>
      <c r="K296" s="24" t="str">
        <f t="shared" si="135"/>
        <v/>
      </c>
      <c r="L296" s="25" t="str">
        <f t="shared" si="146"/>
        <v/>
      </c>
      <c r="M296" s="25" t="str">
        <f t="shared" si="136"/>
        <v/>
      </c>
      <c r="N296" s="23"/>
      <c r="O296" s="24" t="str">
        <f t="shared" si="137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8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9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40"/>
        <v/>
      </c>
      <c r="AC296" s="24" t="str">
        <f t="shared" si="141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2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3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4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5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34"/>
        <v/>
      </c>
      <c r="J297" s="23"/>
      <c r="K297" s="24" t="str">
        <f t="shared" si="135"/>
        <v/>
      </c>
      <c r="L297" s="25" t="str">
        <f t="shared" si="146"/>
        <v/>
      </c>
      <c r="M297" s="25" t="str">
        <f t="shared" si="136"/>
        <v/>
      </c>
      <c r="N297" s="23"/>
      <c r="O297" s="24" t="str">
        <f t="shared" si="137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8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9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40"/>
        <v/>
      </c>
      <c r="AC297" s="24" t="str">
        <f t="shared" si="141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2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3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4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5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34"/>
        <v/>
      </c>
      <c r="J298" s="23"/>
      <c r="K298" s="24" t="str">
        <f t="shared" si="135"/>
        <v/>
      </c>
      <c r="L298" s="25" t="str">
        <f t="shared" si="146"/>
        <v/>
      </c>
      <c r="M298" s="25" t="str">
        <f t="shared" si="136"/>
        <v/>
      </c>
      <c r="N298" s="23"/>
      <c r="O298" s="24" t="str">
        <f t="shared" si="137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8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9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40"/>
        <v/>
      </c>
      <c r="AC298" s="24" t="str">
        <f t="shared" si="141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2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3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4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5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34"/>
        <v/>
      </c>
      <c r="J299" s="23"/>
      <c r="K299" s="24" t="str">
        <f t="shared" si="135"/>
        <v/>
      </c>
      <c r="L299" s="25" t="str">
        <f t="shared" si="146"/>
        <v/>
      </c>
      <c r="M299" s="25" t="str">
        <f t="shared" si="136"/>
        <v/>
      </c>
      <c r="N299" s="23"/>
      <c r="O299" s="24" t="str">
        <f t="shared" si="137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8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9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40"/>
        <v/>
      </c>
      <c r="AC299" s="24" t="str">
        <f t="shared" si="141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2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3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4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5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34"/>
        <v/>
      </c>
      <c r="J300" s="23"/>
      <c r="K300" s="24" t="str">
        <f t="shared" si="135"/>
        <v/>
      </c>
      <c r="L300" s="25" t="str">
        <f t="shared" si="146"/>
        <v/>
      </c>
      <c r="M300" s="25" t="str">
        <f t="shared" si="136"/>
        <v/>
      </c>
      <c r="N300" s="23"/>
      <c r="O300" s="24" t="str">
        <f t="shared" si="137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8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9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40"/>
        <v/>
      </c>
      <c r="AC300" s="24" t="str">
        <f t="shared" si="141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2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3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4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5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34"/>
        <v/>
      </c>
      <c r="J301" s="23"/>
      <c r="K301" s="24" t="str">
        <f t="shared" si="135"/>
        <v/>
      </c>
      <c r="L301" s="25" t="str">
        <f t="shared" si="146"/>
        <v/>
      </c>
      <c r="M301" s="25" t="str">
        <f t="shared" si="136"/>
        <v/>
      </c>
      <c r="N301" s="23"/>
      <c r="O301" s="24" t="str">
        <f t="shared" si="137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8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9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40"/>
        <v/>
      </c>
      <c r="AC301" s="24" t="str">
        <f t="shared" si="141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2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3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4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5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34"/>
        <v/>
      </c>
      <c r="J302" s="23"/>
      <c r="K302" s="24" t="str">
        <f t="shared" si="135"/>
        <v/>
      </c>
      <c r="L302" s="25" t="str">
        <f t="shared" si="146"/>
        <v/>
      </c>
      <c r="M302" s="25" t="str">
        <f t="shared" si="136"/>
        <v/>
      </c>
      <c r="N302" s="23"/>
      <c r="O302" s="24" t="str">
        <f t="shared" si="137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8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9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40"/>
        <v/>
      </c>
      <c r="AC302" s="24" t="str">
        <f t="shared" si="141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2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3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4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5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34"/>
        <v/>
      </c>
      <c r="J303" s="23"/>
      <c r="K303" s="24" t="str">
        <f t="shared" si="135"/>
        <v/>
      </c>
      <c r="L303" s="25" t="str">
        <f t="shared" si="146"/>
        <v/>
      </c>
      <c r="M303" s="25" t="str">
        <f t="shared" si="136"/>
        <v/>
      </c>
      <c r="N303" s="23"/>
      <c r="O303" s="24" t="str">
        <f t="shared" si="137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8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9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40"/>
        <v/>
      </c>
      <c r="AC303" s="24" t="str">
        <f t="shared" si="141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2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3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4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5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34"/>
        <v/>
      </c>
      <c r="J304" s="23"/>
      <c r="K304" s="24" t="str">
        <f t="shared" si="135"/>
        <v/>
      </c>
      <c r="L304" s="25" t="str">
        <f t="shared" si="146"/>
        <v/>
      </c>
      <c r="M304" s="25" t="str">
        <f t="shared" si="136"/>
        <v/>
      </c>
      <c r="N304" s="23"/>
      <c r="O304" s="24" t="str">
        <f t="shared" si="137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8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9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40"/>
        <v/>
      </c>
      <c r="AC304" s="24" t="str">
        <f t="shared" si="141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2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3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4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5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34"/>
        <v/>
      </c>
      <c r="J305" s="23"/>
      <c r="K305" s="24" t="str">
        <f t="shared" si="135"/>
        <v/>
      </c>
      <c r="L305" s="25" t="str">
        <f t="shared" si="146"/>
        <v/>
      </c>
      <c r="M305" s="25" t="str">
        <f t="shared" si="136"/>
        <v/>
      </c>
      <c r="N305" s="23"/>
      <c r="O305" s="24" t="str">
        <f t="shared" si="137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8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9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40"/>
        <v/>
      </c>
      <c r="AC305" s="24" t="str">
        <f t="shared" si="141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2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3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4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5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34"/>
        <v/>
      </c>
      <c r="J306" s="23"/>
      <c r="K306" s="24" t="str">
        <f t="shared" si="135"/>
        <v/>
      </c>
      <c r="L306" s="25" t="str">
        <f t="shared" si="146"/>
        <v/>
      </c>
      <c r="M306" s="25" t="str">
        <f t="shared" si="136"/>
        <v/>
      </c>
      <c r="N306" s="23"/>
      <c r="O306" s="24" t="str">
        <f t="shared" si="137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8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9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40"/>
        <v/>
      </c>
      <c r="AC306" s="24" t="str">
        <f t="shared" si="141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2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3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4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5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34"/>
        <v/>
      </c>
      <c r="J307" s="23"/>
      <c r="K307" s="24" t="str">
        <f t="shared" si="135"/>
        <v/>
      </c>
      <c r="L307" s="25" t="str">
        <f t="shared" si="146"/>
        <v/>
      </c>
      <c r="M307" s="25" t="str">
        <f t="shared" si="136"/>
        <v/>
      </c>
      <c r="N307" s="23"/>
      <c r="O307" s="24" t="str">
        <f t="shared" si="137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8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9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40"/>
        <v/>
      </c>
      <c r="AC307" s="24" t="str">
        <f t="shared" si="141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2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3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4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5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34"/>
        <v/>
      </c>
      <c r="J308" s="23"/>
      <c r="K308" s="24" t="str">
        <f t="shared" si="135"/>
        <v/>
      </c>
      <c r="L308" s="25" t="str">
        <f t="shared" si="146"/>
        <v/>
      </c>
      <c r="M308" s="25" t="str">
        <f t="shared" si="136"/>
        <v/>
      </c>
      <c r="N308" s="23"/>
      <c r="O308" s="24" t="str">
        <f t="shared" si="137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8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9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40"/>
        <v/>
      </c>
      <c r="AC308" s="24" t="str">
        <f t="shared" si="141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2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3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4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5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34"/>
        <v/>
      </c>
      <c r="J309" s="23"/>
      <c r="K309" s="24" t="str">
        <f t="shared" si="135"/>
        <v/>
      </c>
      <c r="L309" s="25" t="str">
        <f t="shared" si="146"/>
        <v/>
      </c>
      <c r="M309" s="25" t="str">
        <f t="shared" si="136"/>
        <v/>
      </c>
      <c r="N309" s="23"/>
      <c r="O309" s="24" t="str">
        <f t="shared" si="137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8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9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40"/>
        <v/>
      </c>
      <c r="AC309" s="24" t="str">
        <f t="shared" si="141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2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3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4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5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2" t="s">
        <v>105</v>
      </c>
      <c r="M310" s="123" t="s">
        <v>25</v>
      </c>
      <c r="P310" s="124" t="s">
        <v>106</v>
      </c>
      <c r="Q310" s="125" t="s">
        <v>25</v>
      </c>
      <c r="T310" s="126" t="s">
        <v>107</v>
      </c>
      <c r="U310" s="127" t="s">
        <v>25</v>
      </c>
      <c r="X310" s="128" t="s">
        <v>108</v>
      </c>
      <c r="Y310" s="129" t="s">
        <v>25</v>
      </c>
      <c r="Z310" s="130"/>
      <c r="AA310" s="130"/>
      <c r="AD310" s="131" t="s">
        <v>109</v>
      </c>
      <c r="AE310" s="132" t="s">
        <v>25</v>
      </c>
      <c r="AH310" s="133" t="s">
        <v>110</v>
      </c>
      <c r="AI310" s="134" t="s">
        <v>25</v>
      </c>
      <c r="AL310" s="135" t="s">
        <v>111</v>
      </c>
      <c r="AM310" s="136" t="s">
        <v>25</v>
      </c>
      <c r="AP310" s="124" t="s">
        <v>112</v>
      </c>
      <c r="AQ310" s="125" t="s">
        <v>25</v>
      </c>
      <c r="AT310" s="126" t="s">
        <v>113</v>
      </c>
      <c r="AU310" s="127" t="s">
        <v>25</v>
      </c>
      <c r="AV310" s="181" t="s">
        <v>27</v>
      </c>
      <c r="AW310" s="137" t="s">
        <v>114</v>
      </c>
    </row>
    <row r="311" spans="1:50">
      <c r="L311" s="138">
        <v>0</v>
      </c>
      <c r="M311" s="139">
        <v>1</v>
      </c>
      <c r="P311" s="140">
        <v>0</v>
      </c>
      <c r="Q311" s="141">
        <v>1</v>
      </c>
      <c r="T311" s="140">
        <v>0</v>
      </c>
      <c r="U311" s="141">
        <v>1</v>
      </c>
      <c r="X311" s="140">
        <v>0</v>
      </c>
      <c r="Y311" s="141">
        <v>1</v>
      </c>
      <c r="Z311" s="142"/>
      <c r="AA311" s="142"/>
      <c r="AD311" s="143">
        <v>0</v>
      </c>
      <c r="AE311" s="141">
        <v>10</v>
      </c>
      <c r="AH311" s="140">
        <v>0</v>
      </c>
      <c r="AI311" s="141">
        <v>1</v>
      </c>
      <c r="AL311" s="140">
        <v>0</v>
      </c>
      <c r="AM311" s="141">
        <v>10</v>
      </c>
      <c r="AP311" s="140">
        <v>0</v>
      </c>
      <c r="AQ311" s="141">
        <v>1</v>
      </c>
      <c r="AT311" s="140">
        <v>0</v>
      </c>
      <c r="AU311" s="141">
        <v>1</v>
      </c>
      <c r="AV311" s="182">
        <v>0</v>
      </c>
      <c r="AW311" s="141" t="s">
        <v>115</v>
      </c>
    </row>
    <row r="312" spans="1:50">
      <c r="L312" s="144">
        <v>14</v>
      </c>
      <c r="M312" s="145">
        <v>2</v>
      </c>
      <c r="P312" s="146">
        <v>8</v>
      </c>
      <c r="Q312" s="147">
        <v>2</v>
      </c>
      <c r="T312" s="146">
        <v>23</v>
      </c>
      <c r="U312" s="147">
        <v>2</v>
      </c>
      <c r="X312" s="146">
        <v>27</v>
      </c>
      <c r="Y312" s="147">
        <v>2</v>
      </c>
      <c r="Z312" s="142"/>
      <c r="AA312" s="142"/>
      <c r="AD312" s="148">
        <v>230</v>
      </c>
      <c r="AE312" s="147">
        <v>9</v>
      </c>
      <c r="AH312" s="146">
        <v>15</v>
      </c>
      <c r="AI312" s="147">
        <v>2</v>
      </c>
      <c r="AL312" s="146">
        <v>7.8</v>
      </c>
      <c r="AM312" s="147">
        <v>9</v>
      </c>
      <c r="AP312" s="146">
        <v>118</v>
      </c>
      <c r="AQ312" s="147">
        <v>2</v>
      </c>
      <c r="AT312" s="146">
        <v>8</v>
      </c>
      <c r="AU312" s="147">
        <v>2</v>
      </c>
      <c r="AV312" s="183">
        <v>31</v>
      </c>
      <c r="AW312" s="147" t="s">
        <v>116</v>
      </c>
    </row>
    <row r="313" spans="1:50">
      <c r="L313" s="144">
        <v>17</v>
      </c>
      <c r="M313" s="145">
        <v>3</v>
      </c>
      <c r="P313" s="146">
        <v>11</v>
      </c>
      <c r="Q313" s="147">
        <v>3</v>
      </c>
      <c r="T313" s="146">
        <v>30</v>
      </c>
      <c r="U313" s="147">
        <v>3</v>
      </c>
      <c r="X313" s="146">
        <v>32</v>
      </c>
      <c r="Y313" s="147">
        <v>3</v>
      </c>
      <c r="Z313" s="142"/>
      <c r="AA313" s="142"/>
      <c r="AD313" s="148">
        <v>243</v>
      </c>
      <c r="AE313" s="147">
        <v>8</v>
      </c>
      <c r="AH313" s="146">
        <v>21</v>
      </c>
      <c r="AI313" s="147">
        <v>3</v>
      </c>
      <c r="AL313" s="149">
        <v>8.1</v>
      </c>
      <c r="AM313" s="147">
        <v>8</v>
      </c>
      <c r="AP313" s="146">
        <v>132</v>
      </c>
      <c r="AQ313" s="147">
        <v>3</v>
      </c>
      <c r="AT313" s="146">
        <v>10</v>
      </c>
      <c r="AU313" s="147">
        <v>3</v>
      </c>
      <c r="AV313" s="183">
        <v>41</v>
      </c>
      <c r="AW313" s="147" t="s">
        <v>117</v>
      </c>
    </row>
    <row r="314" spans="1:50">
      <c r="L314" s="144">
        <v>20</v>
      </c>
      <c r="M314" s="145">
        <v>4</v>
      </c>
      <c r="P314" s="146">
        <v>13</v>
      </c>
      <c r="Q314" s="147">
        <v>4</v>
      </c>
      <c r="T314" s="146">
        <v>35</v>
      </c>
      <c r="U314" s="147">
        <v>4</v>
      </c>
      <c r="X314" s="146">
        <v>36</v>
      </c>
      <c r="Y314" s="147">
        <v>4</v>
      </c>
      <c r="Z314" s="142"/>
      <c r="AA314" s="142"/>
      <c r="AD314" s="148">
        <v>260</v>
      </c>
      <c r="AE314" s="147">
        <v>7</v>
      </c>
      <c r="AH314" s="146">
        <v>27</v>
      </c>
      <c r="AI314" s="147">
        <v>4</v>
      </c>
      <c r="AL314" s="146">
        <v>8.4</v>
      </c>
      <c r="AM314" s="147">
        <v>7</v>
      </c>
      <c r="AP314" s="146">
        <v>145</v>
      </c>
      <c r="AQ314" s="147">
        <v>4</v>
      </c>
      <c r="AT314" s="146">
        <v>11</v>
      </c>
      <c r="AU314" s="147">
        <v>4</v>
      </c>
      <c r="AV314" s="183">
        <v>51</v>
      </c>
      <c r="AW314" s="147" t="s">
        <v>118</v>
      </c>
    </row>
    <row r="315" spans="1:50" ht="14.25" thickBot="1">
      <c r="L315" s="144">
        <v>23</v>
      </c>
      <c r="M315" s="145">
        <v>5</v>
      </c>
      <c r="P315" s="150">
        <v>15</v>
      </c>
      <c r="Q315" s="151">
        <v>5</v>
      </c>
      <c r="T315" s="150">
        <v>40</v>
      </c>
      <c r="U315" s="151">
        <v>5</v>
      </c>
      <c r="X315" s="150">
        <v>39</v>
      </c>
      <c r="Y315" s="151">
        <v>5</v>
      </c>
      <c r="Z315" s="142"/>
      <c r="AA315" s="142"/>
      <c r="AD315" s="152">
        <v>278</v>
      </c>
      <c r="AE315" s="151">
        <v>6</v>
      </c>
      <c r="AH315" s="150">
        <v>35</v>
      </c>
      <c r="AI315" s="151">
        <v>5</v>
      </c>
      <c r="AL315" s="150">
        <v>8.6999999999999993</v>
      </c>
      <c r="AM315" s="151">
        <v>6</v>
      </c>
      <c r="AP315" s="150">
        <v>157</v>
      </c>
      <c r="AQ315" s="151">
        <v>5</v>
      </c>
      <c r="AT315" s="150">
        <v>12</v>
      </c>
      <c r="AU315" s="151">
        <v>5</v>
      </c>
      <c r="AV315" s="184">
        <v>60</v>
      </c>
      <c r="AW315" s="153" t="s">
        <v>119</v>
      </c>
    </row>
    <row r="316" spans="1:50">
      <c r="L316" s="144">
        <v>25</v>
      </c>
      <c r="M316" s="145">
        <v>6</v>
      </c>
      <c r="P316" s="146">
        <v>18</v>
      </c>
      <c r="Q316" s="147">
        <v>6</v>
      </c>
      <c r="T316" s="146">
        <v>45</v>
      </c>
      <c r="U316" s="147">
        <v>6</v>
      </c>
      <c r="X316" s="146">
        <v>42</v>
      </c>
      <c r="Y316" s="147">
        <v>6</v>
      </c>
      <c r="Z316" s="142"/>
      <c r="AA316" s="142"/>
      <c r="AD316" s="148">
        <v>297</v>
      </c>
      <c r="AE316" s="147">
        <v>5</v>
      </c>
      <c r="AH316" s="146">
        <v>44</v>
      </c>
      <c r="AI316" s="147">
        <v>6</v>
      </c>
      <c r="AL316" s="146">
        <v>9</v>
      </c>
      <c r="AM316" s="147">
        <v>5</v>
      </c>
      <c r="AP316" s="146">
        <v>168</v>
      </c>
      <c r="AQ316" s="147">
        <v>6</v>
      </c>
      <c r="AT316" s="154">
        <v>14</v>
      </c>
      <c r="AU316" s="155">
        <v>6</v>
      </c>
      <c r="AV316" s="156"/>
      <c r="AW316" s="156"/>
    </row>
    <row r="317" spans="1:50">
      <c r="L317" s="144">
        <v>28</v>
      </c>
      <c r="M317" s="145">
        <v>7</v>
      </c>
      <c r="P317" s="146">
        <v>20</v>
      </c>
      <c r="Q317" s="147">
        <v>7</v>
      </c>
      <c r="T317" s="146">
        <v>50</v>
      </c>
      <c r="U317" s="147">
        <v>7</v>
      </c>
      <c r="X317" s="146">
        <v>45</v>
      </c>
      <c r="Y317" s="147">
        <v>7</v>
      </c>
      <c r="Z317" s="142"/>
      <c r="AA317" s="142"/>
      <c r="AD317" s="148">
        <v>319</v>
      </c>
      <c r="AE317" s="147">
        <v>4</v>
      </c>
      <c r="AH317" s="146">
        <v>54</v>
      </c>
      <c r="AI317" s="147">
        <v>7</v>
      </c>
      <c r="AL317" s="149">
        <v>9.4</v>
      </c>
      <c r="AM317" s="147">
        <v>4</v>
      </c>
      <c r="AP317" s="146">
        <v>179</v>
      </c>
      <c r="AQ317" s="147">
        <v>7</v>
      </c>
      <c r="AT317" s="146">
        <v>16</v>
      </c>
      <c r="AU317" s="147">
        <v>7</v>
      </c>
      <c r="AV317" s="156"/>
      <c r="AW317" s="156"/>
    </row>
    <row r="318" spans="1:50">
      <c r="L318" s="144">
        <v>30</v>
      </c>
      <c r="M318" s="145">
        <v>8</v>
      </c>
      <c r="P318" s="146">
        <v>23</v>
      </c>
      <c r="Q318" s="147">
        <v>8</v>
      </c>
      <c r="T318" s="146">
        <v>54</v>
      </c>
      <c r="U318" s="147">
        <v>8</v>
      </c>
      <c r="X318" s="146">
        <v>48</v>
      </c>
      <c r="Y318" s="147">
        <v>8</v>
      </c>
      <c r="Z318" s="142"/>
      <c r="AA318" s="142"/>
      <c r="AD318" s="148">
        <v>343</v>
      </c>
      <c r="AE318" s="147">
        <v>3</v>
      </c>
      <c r="AH318" s="146">
        <v>64</v>
      </c>
      <c r="AI318" s="147">
        <v>8</v>
      </c>
      <c r="AL318" s="146">
        <v>9.9</v>
      </c>
      <c r="AM318" s="147">
        <v>3</v>
      </c>
      <c r="AP318" s="146">
        <v>190</v>
      </c>
      <c r="AQ318" s="147">
        <v>8</v>
      </c>
      <c r="AT318" s="146">
        <v>18</v>
      </c>
      <c r="AU318" s="147">
        <v>8</v>
      </c>
      <c r="AV318" s="156"/>
      <c r="AW318" s="156"/>
    </row>
    <row r="319" spans="1:50">
      <c r="L319" s="144">
        <v>33</v>
      </c>
      <c r="M319" s="145">
        <v>9</v>
      </c>
      <c r="P319" s="146">
        <v>26</v>
      </c>
      <c r="Q319" s="147">
        <v>9</v>
      </c>
      <c r="T319" s="146">
        <v>58</v>
      </c>
      <c r="U319" s="147">
        <v>9</v>
      </c>
      <c r="X319" s="146">
        <v>50</v>
      </c>
      <c r="Y319" s="147">
        <v>9</v>
      </c>
      <c r="Z319" s="142"/>
      <c r="AA319" s="142"/>
      <c r="AD319" s="148">
        <v>375</v>
      </c>
      <c r="AE319" s="147">
        <v>2</v>
      </c>
      <c r="AH319" s="146">
        <v>76</v>
      </c>
      <c r="AI319" s="147">
        <v>9</v>
      </c>
      <c r="AL319" s="146">
        <v>10.4</v>
      </c>
      <c r="AM319" s="147">
        <v>2</v>
      </c>
      <c r="AP319" s="146">
        <v>200</v>
      </c>
      <c r="AQ319" s="147">
        <v>9</v>
      </c>
      <c r="AT319" s="146">
        <v>20</v>
      </c>
      <c r="AU319" s="147">
        <v>9</v>
      </c>
      <c r="AV319" s="156"/>
      <c r="AW319" s="156"/>
    </row>
    <row r="320" spans="1:50" ht="14.25" thickBot="1">
      <c r="L320" s="157">
        <v>36</v>
      </c>
      <c r="M320" s="158">
        <v>10</v>
      </c>
      <c r="P320" s="159">
        <v>29</v>
      </c>
      <c r="Q320" s="160">
        <v>10</v>
      </c>
      <c r="T320" s="159">
        <v>63</v>
      </c>
      <c r="U320" s="160">
        <v>10</v>
      </c>
      <c r="X320" s="159">
        <v>53</v>
      </c>
      <c r="Y320" s="160">
        <v>10</v>
      </c>
      <c r="Z320" s="142"/>
      <c r="AA320" s="142"/>
      <c r="AD320" s="161">
        <v>418</v>
      </c>
      <c r="AE320" s="160">
        <v>1</v>
      </c>
      <c r="AH320" s="159">
        <v>88</v>
      </c>
      <c r="AI320" s="160">
        <v>10</v>
      </c>
      <c r="AL320" s="159">
        <v>11.3</v>
      </c>
      <c r="AM320" s="160">
        <v>1</v>
      </c>
      <c r="AP320" s="159">
        <v>210</v>
      </c>
      <c r="AQ320" s="160">
        <v>10</v>
      </c>
      <c r="AT320" s="159">
        <v>23</v>
      </c>
      <c r="AU320" s="160">
        <v>10</v>
      </c>
      <c r="AV320" s="156"/>
      <c r="AW320" s="156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53</v>
      </c>
      <c r="H3" s="74" t="s">
        <v>30</v>
      </c>
      <c r="I3" s="77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7" t="str">
        <f>I3</f>
        <v>男子</v>
      </c>
      <c r="D7" s="273">
        <f>VLOOKUP($B$4,$AA$203:$AV$214,3,FALSE)</f>
        <v>24.688422688422687</v>
      </c>
      <c r="E7" s="273">
        <f>VLOOKUP($B$4,$AA$203:$AV$214,6,FALSE)</f>
        <v>23.678185745140389</v>
      </c>
      <c r="F7" s="273">
        <f>VLOOKUP($B$4,$AA$203:$AV$214,9,FALSE)</f>
        <v>40.67358625626342</v>
      </c>
      <c r="G7" s="273">
        <f>VLOOKUP($B$4,$AA$203:$AV$214,12,FALSE)</f>
        <v>50.135507246376811</v>
      </c>
      <c r="H7" s="273">
        <f>VLOOKUP($B$4,$AA$203:$AV$214,15,FALSE)</f>
        <v>418.48846960167714</v>
      </c>
      <c r="I7" s="273">
        <f>VLOOKUP($B$4,$AA$203:$AV$214,18,FALSE)</f>
        <v>8.3744032023289687</v>
      </c>
      <c r="J7" s="273">
        <f>VLOOKUP($B$4,$AA$203:$AV$214,21,FALSE)</f>
        <v>186.11190817790532</v>
      </c>
      <c r="K7" s="273">
        <f>VLOOKUP($B$4,$AA$203:$AZ$214,24,FALSE)</f>
        <v>17.978632478632477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134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１年</v>
      </c>
      <c r="C11" s="73" t="str">
        <f>I3</f>
        <v>男子</v>
      </c>
      <c r="D11" s="274">
        <f>VLOOKUP($B$4,$AA$223:$AY$234,3,FALSE)</f>
        <v>23.992940385476999</v>
      </c>
      <c r="E11" s="274">
        <f>VLOOKUP($B$4,$AA$223:$AY$234,6,FALSE)</f>
        <v>22.612461834219001</v>
      </c>
      <c r="F11" s="274">
        <f>VLOOKUP($B$4,$AA$223:$AY$234,9,FALSE)</f>
        <v>40.538487470501998</v>
      </c>
      <c r="G11" s="274">
        <f>VLOOKUP($B$4,$AA$223:$AY$234,12,FALSE)</f>
        <v>47.987434910573</v>
      </c>
      <c r="H11" s="274">
        <f>VLOOKUP($B$4,$AA$223:$AY$234,15,FALSE)</f>
        <v>457.55474452555001</v>
      </c>
      <c r="I11" s="274">
        <f>VLOOKUP($B$4,$AA$223:$AY$234,18,FALSE)</f>
        <v>8.6952665441000008</v>
      </c>
      <c r="J11" s="274">
        <f>VLOOKUP($B$4,$AA$223:$AY$234,21,FALSE)</f>
        <v>179.56062152659999</v>
      </c>
      <c r="K11" s="274">
        <f>VLOOKUP($B$4,$AA$223:$AZ$234,24,FALSE)</f>
        <v>16.726498637601999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１年</v>
      </c>
      <c r="C15" s="85" t="str">
        <f>I3</f>
        <v>男子</v>
      </c>
      <c r="D15" s="275" t="str">
        <f>VLOOKUP('データシート（中１男子）'!$C$5,'データシート（中１男子）'!$C$5:$AN$5,8)</f>
        <v/>
      </c>
      <c r="E15" s="275" t="str">
        <f>VLOOKUP('データシート（中１男子）'!$C$5,'データシート（中１男子）'!$C$5:$AN$5,12)</f>
        <v/>
      </c>
      <c r="F15" s="275" t="str">
        <f>VLOOKUP('データシート（中１男子）'!$C$5,'データシート（中１男子）'!$C$5:$AN$5,16)</f>
        <v/>
      </c>
      <c r="G15" s="275" t="str">
        <f>VLOOKUP('データシート（中１男子）'!$C$5,'データシート（中１男子）'!$C$5:$AN$5,20)</f>
        <v/>
      </c>
      <c r="H15" s="275" t="str">
        <f>VLOOKUP('データシート（中１男子）'!$C$5,'データシート（中１男子）'!$C$5:$AN$5,26)</f>
        <v/>
      </c>
      <c r="I15" s="275" t="str">
        <f>VLOOKUP('データシート（中１男子）'!$C$5,'データシート（中１男子）'!$C$5:$AN$5,34)</f>
        <v/>
      </c>
      <c r="J15" s="275" t="str">
        <f>VLOOKUP('データシート（中１男子）'!$C$5,'データシート（中１男子）'!$C$5:$AN$5,38)</f>
        <v/>
      </c>
      <c r="K15" s="275" t="str">
        <f>VLOOKUP('データシート（中１男子）'!$C$5,'データシート（中１男子）'!$C$5:$AX$5,42)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41" t="e">
        <f>VLOOKUP(H17,'データシート（中１男子）'!A10:AR165,2,FALSE)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32" t="s">
        <v>39</v>
      </c>
      <c r="C20" s="333"/>
      <c r="D20" s="276" t="e">
        <f>VLOOKUP($H$17,'データシート（中１男子）'!$A$10:$AR$165,10,FALSE)</f>
        <v>#N/A</v>
      </c>
      <c r="E20" s="276" t="e">
        <f>VLOOKUP($H$17,'データシート（中１男子）'!$A$10:$AR$165,14,FALSE)</f>
        <v>#N/A</v>
      </c>
      <c r="F20" s="276" t="e">
        <f>VLOOKUP($H$17,'データシート（中１男子）'!$A$10:$AR$165,18,FALSE)</f>
        <v>#N/A</v>
      </c>
      <c r="G20" s="276" t="e">
        <f>VLOOKUP($H$17,'データシート（中１男子）'!$A$10:$AR$165,22,FALSE)</f>
        <v>#N/A</v>
      </c>
      <c r="H20" s="276" t="e">
        <f>VLOOKUP($H$17,'データシート（中１男子）'!$A$10:$AR$165,28,FALSE)</f>
        <v>#N/A</v>
      </c>
      <c r="I20" s="276" t="e">
        <f>VLOOKUP($H$17,'データシート（中１男子）'!$A$10:$AR$165,36,FALSE)</f>
        <v>#N/A</v>
      </c>
      <c r="J20" s="276" t="e">
        <f>VLOOKUP($H$17,'データシート（中１男子）'!$A$10:$AR$165,40,FALSE)</f>
        <v>#N/A</v>
      </c>
      <c r="K20" s="276" t="e">
        <f>VLOOKUP($H$17,'データシート（中１男子）'!$A$10:$AR$165,44,FALSE)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113" t="e">
        <f>VLOOKUP($H$17,'データシート（中１男子）'!$A$10:$AR$165,13,FALSE)</f>
        <v>#N/A</v>
      </c>
      <c r="E21" s="113" t="e">
        <f>VLOOKUP($H$17,'データシート（中１男子）'!$A$10:$AR$165,17,FALSE)</f>
        <v>#N/A</v>
      </c>
      <c r="F21" s="113" t="e">
        <f>VLOOKUP($H$17,'データシート（中１男子）'!$A$10:$AR$165,21,FALSE)</f>
        <v>#N/A</v>
      </c>
      <c r="G21" s="113" t="e">
        <f>VLOOKUP($H$17,'データシート（中１男子）'!$A$10:$AR$165,25,FALSE)</f>
        <v>#N/A</v>
      </c>
      <c r="H21" s="113" t="e">
        <f>VLOOKUP($H$17,'データシート（中１男子）'!$A$10:$AR$165,31,FALSE)</f>
        <v>#N/A</v>
      </c>
      <c r="I21" s="113" t="e">
        <f>VLOOKUP($H$17,'データシート（中１男子）'!$A$10:$AR$165,39,FALSE)</f>
        <v>#N/A</v>
      </c>
      <c r="J21" s="113" t="e">
        <f>VLOOKUP($H$17,'データシート（中１男子）'!$A$10:$AR$165,43,FALSE)</f>
        <v>#N/A</v>
      </c>
      <c r="K21" s="113" t="e">
        <f>VLOOKUP($H$17,'データシート（中１男子）'!$A$10:$AZ$165,47,FALSE)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VLOOKUP($H$17,'データシート（中１男子）'!A10:AZ165,48,FALSE)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VLOOKUP($H$17,'データシート（中１男子）'!$A$10:$AZ$165,49)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7" t="s">
        <v>29</v>
      </c>
      <c r="AB201" s="323" t="s">
        <v>42</v>
      </c>
      <c r="AC201" s="319"/>
      <c r="AD201" s="315"/>
      <c r="AE201" s="318" t="s">
        <v>43</v>
      </c>
      <c r="AF201" s="319"/>
      <c r="AG201" s="320"/>
      <c r="AH201" s="318" t="s">
        <v>44</v>
      </c>
      <c r="AI201" s="319"/>
      <c r="AJ201" s="315"/>
      <c r="AK201" s="318" t="s">
        <v>45</v>
      </c>
      <c r="AL201" s="319"/>
      <c r="AM201" s="320"/>
      <c r="AN201" s="324" t="s">
        <v>130</v>
      </c>
      <c r="AO201" s="325"/>
      <c r="AP201" s="326"/>
      <c r="AQ201" s="318" t="s">
        <v>46</v>
      </c>
      <c r="AR201" s="319"/>
      <c r="AS201" s="320"/>
      <c r="AT201" s="318" t="s">
        <v>47</v>
      </c>
      <c r="AU201" s="319"/>
      <c r="AV201" s="315"/>
      <c r="AW201" s="318" t="s">
        <v>101</v>
      </c>
      <c r="AX201" s="319"/>
      <c r="AY201" s="320"/>
    </row>
    <row r="202" spans="24:51" ht="15.75" customHeight="1" thickBot="1">
      <c r="X202" s="31" t="s">
        <v>52</v>
      </c>
      <c r="AA202" s="328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1" t="s">
        <v>29</v>
      </c>
      <c r="AB221" s="323" t="s">
        <v>42</v>
      </c>
      <c r="AC221" s="319"/>
      <c r="AD221" s="319"/>
      <c r="AE221" s="318" t="s">
        <v>43</v>
      </c>
      <c r="AF221" s="319"/>
      <c r="AG221" s="315"/>
      <c r="AH221" s="318" t="s">
        <v>44</v>
      </c>
      <c r="AI221" s="319"/>
      <c r="AJ221" s="319"/>
      <c r="AK221" s="318" t="s">
        <v>45</v>
      </c>
      <c r="AL221" s="319"/>
      <c r="AM221" s="320"/>
      <c r="AN221" s="324" t="s">
        <v>130</v>
      </c>
      <c r="AO221" s="325"/>
      <c r="AP221" s="326"/>
      <c r="AQ221" s="318" t="s">
        <v>46</v>
      </c>
      <c r="AR221" s="319"/>
      <c r="AS221" s="319"/>
      <c r="AT221" s="315" t="s">
        <v>47</v>
      </c>
      <c r="AU221" s="316"/>
      <c r="AV221" s="317"/>
      <c r="AW221" s="318" t="s">
        <v>101</v>
      </c>
      <c r="AX221" s="319"/>
      <c r="AY221" s="320"/>
    </row>
    <row r="222" spans="24:51" ht="15.75" customHeight="1" thickBot="1">
      <c r="AA222" s="322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8924</v>
      </c>
      <c r="AC223" s="263">
        <v>23.992940385476999</v>
      </c>
      <c r="AD223" s="264">
        <v>6.4234782709192997</v>
      </c>
      <c r="AE223" s="248">
        <v>8843</v>
      </c>
      <c r="AF223" s="265">
        <v>22.612461834219001</v>
      </c>
      <c r="AG223" s="266">
        <v>5.8980912985904999</v>
      </c>
      <c r="AH223" s="253">
        <v>8899</v>
      </c>
      <c r="AI223" s="263">
        <v>40.538487470501998</v>
      </c>
      <c r="AJ223" s="264">
        <v>10.38117952326</v>
      </c>
      <c r="AK223" s="253">
        <v>8834</v>
      </c>
      <c r="AL223" s="263">
        <v>47.987434910573</v>
      </c>
      <c r="AM223" s="264">
        <v>8.0296180284416998</v>
      </c>
      <c r="AN223" s="253">
        <v>685</v>
      </c>
      <c r="AO223" s="263">
        <v>457.55474452555001</v>
      </c>
      <c r="AP223" s="264">
        <v>95.042658913118004</v>
      </c>
      <c r="AQ223" s="253">
        <v>8704</v>
      </c>
      <c r="AR223" s="263">
        <v>8.6952665441000008</v>
      </c>
      <c r="AS223" s="264">
        <v>1.1092926912000001</v>
      </c>
      <c r="AT223" s="253">
        <v>8817</v>
      </c>
      <c r="AU223" s="265">
        <v>179.56062152659999</v>
      </c>
      <c r="AV223" s="266">
        <v>28.868034447504002</v>
      </c>
      <c r="AW223" s="253">
        <v>8808</v>
      </c>
      <c r="AX223" s="263">
        <v>16.726498637601999</v>
      </c>
      <c r="AY223" s="264">
        <v>5.3161237055005</v>
      </c>
    </row>
    <row r="224" spans="24:51" ht="15.75" customHeight="1" thickBot="1">
      <c r="AA224" s="68" t="s">
        <v>123</v>
      </c>
      <c r="AB224" s="260">
        <v>8657</v>
      </c>
      <c r="AC224" s="267">
        <v>21.045627815641001</v>
      </c>
      <c r="AD224" s="268">
        <v>4.5009109908241998</v>
      </c>
      <c r="AE224" s="260">
        <v>8544</v>
      </c>
      <c r="AF224" s="267">
        <v>19.166198501873001</v>
      </c>
      <c r="AG224" s="268">
        <v>5.3578705900230004</v>
      </c>
      <c r="AH224" s="260">
        <v>8612</v>
      </c>
      <c r="AI224" s="267">
        <v>43.316302833256003</v>
      </c>
      <c r="AJ224" s="268">
        <v>10.364814517812</v>
      </c>
      <c r="AK224" s="255">
        <v>8554</v>
      </c>
      <c r="AL224" s="269">
        <v>43.973579611877</v>
      </c>
      <c r="AM224" s="270">
        <v>6.6877897763835001</v>
      </c>
      <c r="AN224" s="255">
        <v>627</v>
      </c>
      <c r="AO224" s="269">
        <v>324.7033492823</v>
      </c>
      <c r="AP224" s="270">
        <v>53.553007733709002</v>
      </c>
      <c r="AQ224" s="255">
        <v>8394</v>
      </c>
      <c r="AR224" s="269">
        <v>9.2912318322999994</v>
      </c>
      <c r="AS224" s="270">
        <v>0.94039537449999999</v>
      </c>
      <c r="AT224" s="255">
        <v>8541</v>
      </c>
      <c r="AU224" s="269">
        <v>160.18897084650999</v>
      </c>
      <c r="AV224" s="270">
        <v>24.177376831962</v>
      </c>
      <c r="AW224" s="260">
        <v>8510</v>
      </c>
      <c r="AX224" s="267">
        <v>10.268860164512001</v>
      </c>
      <c r="AY224" s="268">
        <v>3.4810375286199999</v>
      </c>
    </row>
    <row r="225" spans="27:51" ht="15.75" customHeight="1">
      <c r="AA225" s="58" t="s">
        <v>77</v>
      </c>
      <c r="AB225" s="248">
        <v>8988</v>
      </c>
      <c r="AC225" s="265">
        <v>29.500111259457</v>
      </c>
      <c r="AD225" s="266">
        <v>7.2376944976365998</v>
      </c>
      <c r="AE225" s="253">
        <v>8893</v>
      </c>
      <c r="AF225" s="263">
        <v>26.169908917126001</v>
      </c>
      <c r="AG225" s="264">
        <v>6.2758799999306003</v>
      </c>
      <c r="AH225" s="253">
        <v>8954</v>
      </c>
      <c r="AI225" s="263">
        <v>45.022671431761999</v>
      </c>
      <c r="AJ225" s="264">
        <v>11.118938021268001</v>
      </c>
      <c r="AK225" s="253">
        <v>8842</v>
      </c>
      <c r="AL225" s="263">
        <v>51.256276860439002</v>
      </c>
      <c r="AM225" s="264">
        <v>8.4125963036157998</v>
      </c>
      <c r="AN225" s="253">
        <v>714</v>
      </c>
      <c r="AO225" s="263">
        <v>422.02661064426002</v>
      </c>
      <c r="AP225" s="264">
        <v>81.690557085671998</v>
      </c>
      <c r="AQ225" s="253">
        <v>8719</v>
      </c>
      <c r="AR225" s="263">
        <v>8.0769468975999992</v>
      </c>
      <c r="AS225" s="264">
        <v>0.93008930089999997</v>
      </c>
      <c r="AT225" s="253">
        <v>8857</v>
      </c>
      <c r="AU225" s="263">
        <v>196.08004967822001</v>
      </c>
      <c r="AV225" s="264">
        <v>29.507922788881999</v>
      </c>
      <c r="AW225" s="253">
        <v>8839</v>
      </c>
      <c r="AX225" s="263">
        <v>19.702115623939001</v>
      </c>
      <c r="AY225" s="264">
        <v>6.0047001131195996</v>
      </c>
    </row>
    <row r="226" spans="27:51" ht="15.75" customHeight="1" thickBot="1">
      <c r="AA226" s="57" t="s">
        <v>76</v>
      </c>
      <c r="AB226" s="255">
        <v>8596</v>
      </c>
      <c r="AC226" s="269">
        <v>23.014076314564999</v>
      </c>
      <c r="AD226" s="270">
        <v>4.6815431887146</v>
      </c>
      <c r="AE226" s="260">
        <v>8481</v>
      </c>
      <c r="AF226" s="267">
        <v>21.41598868058</v>
      </c>
      <c r="AG226" s="268">
        <v>5.7083643521792</v>
      </c>
      <c r="AH226" s="260">
        <v>8566</v>
      </c>
      <c r="AI226" s="267">
        <v>46.148727527433998</v>
      </c>
      <c r="AJ226" s="268">
        <v>10.744457951164</v>
      </c>
      <c r="AK226" s="260">
        <v>8468</v>
      </c>
      <c r="AL226" s="267">
        <v>45.504251299007997</v>
      </c>
      <c r="AM226" s="268">
        <v>6.8463268750362003</v>
      </c>
      <c r="AN226" s="260">
        <v>626</v>
      </c>
      <c r="AO226" s="267">
        <v>314.04952076677</v>
      </c>
      <c r="AP226" s="268">
        <v>53.635383318942999</v>
      </c>
      <c r="AQ226" s="260">
        <v>8249</v>
      </c>
      <c r="AR226" s="267">
        <v>9.0659110194999997</v>
      </c>
      <c r="AS226" s="268">
        <v>0.9211383715</v>
      </c>
      <c r="AT226" s="260">
        <v>8466</v>
      </c>
      <c r="AU226" s="267">
        <v>164.14564138909</v>
      </c>
      <c r="AV226" s="268">
        <v>24.862255910327999</v>
      </c>
      <c r="AW226" s="260">
        <v>8444</v>
      </c>
      <c r="AX226" s="267">
        <v>11.744433917575</v>
      </c>
      <c r="AY226" s="268">
        <v>3.9390188830769999</v>
      </c>
    </row>
    <row r="227" spans="27:51" ht="15.75" customHeight="1">
      <c r="AA227" s="56" t="s">
        <v>79</v>
      </c>
      <c r="AB227" s="253">
        <v>9220</v>
      </c>
      <c r="AC227" s="263">
        <v>34.025162689805001</v>
      </c>
      <c r="AD227" s="264">
        <v>7.4108957397223998</v>
      </c>
      <c r="AE227" s="253">
        <v>9083</v>
      </c>
      <c r="AF227" s="263">
        <v>28.457007596608999</v>
      </c>
      <c r="AG227" s="264">
        <v>6.1510026742420996</v>
      </c>
      <c r="AH227" s="253">
        <v>9147</v>
      </c>
      <c r="AI227" s="263">
        <v>48.461572100142</v>
      </c>
      <c r="AJ227" s="264">
        <v>11.319917186231001</v>
      </c>
      <c r="AK227" s="253">
        <v>9024</v>
      </c>
      <c r="AL227" s="263">
        <v>54.499113475176998</v>
      </c>
      <c r="AM227" s="264">
        <v>8.0987887584273999</v>
      </c>
      <c r="AN227" s="253">
        <v>703</v>
      </c>
      <c r="AO227" s="263">
        <v>408.54054054054001</v>
      </c>
      <c r="AP227" s="264">
        <v>71.952110880128004</v>
      </c>
      <c r="AQ227" s="253">
        <v>8934</v>
      </c>
      <c r="AR227" s="263">
        <v>7.6564629504999999</v>
      </c>
      <c r="AS227" s="264">
        <v>0.83671751999999999</v>
      </c>
      <c r="AT227" s="248">
        <v>9040</v>
      </c>
      <c r="AU227" s="265">
        <v>209.90818584070999</v>
      </c>
      <c r="AV227" s="266">
        <v>28.433197288915</v>
      </c>
      <c r="AW227" s="253">
        <v>9044</v>
      </c>
      <c r="AX227" s="263">
        <v>22.227111897391001</v>
      </c>
      <c r="AY227" s="264">
        <v>6.2983923265219</v>
      </c>
    </row>
    <row r="228" spans="27:51" ht="15.75" customHeight="1" thickBot="1">
      <c r="AA228" s="57" t="s">
        <v>78</v>
      </c>
      <c r="AB228" s="260">
        <v>8477</v>
      </c>
      <c r="AC228" s="267">
        <v>24.612008965436001</v>
      </c>
      <c r="AD228" s="268">
        <v>4.8206984690018997</v>
      </c>
      <c r="AE228" s="260">
        <v>8349</v>
      </c>
      <c r="AF228" s="267">
        <v>23.326146843933</v>
      </c>
      <c r="AG228" s="268">
        <v>5.8962530855184996</v>
      </c>
      <c r="AH228" s="260">
        <v>8432</v>
      </c>
      <c r="AI228" s="267">
        <v>48.870730550285003</v>
      </c>
      <c r="AJ228" s="268">
        <v>10.304399753878</v>
      </c>
      <c r="AK228" s="260">
        <v>8306</v>
      </c>
      <c r="AL228" s="267">
        <v>46.741873344570003</v>
      </c>
      <c r="AM228" s="268">
        <v>6.7789255936012998</v>
      </c>
      <c r="AN228" s="260">
        <v>672</v>
      </c>
      <c r="AO228" s="267">
        <v>316.33779761904998</v>
      </c>
      <c r="AP228" s="268">
        <v>52.954586734720998</v>
      </c>
      <c r="AQ228" s="260">
        <v>8147</v>
      </c>
      <c r="AR228" s="267">
        <v>8.9146066036999994</v>
      </c>
      <c r="AS228" s="268">
        <v>0.92411973059999997</v>
      </c>
      <c r="AT228" s="255">
        <v>8313</v>
      </c>
      <c r="AU228" s="269">
        <v>167.78226873572001</v>
      </c>
      <c r="AV228" s="270">
        <v>24.695118584591999</v>
      </c>
      <c r="AW228" s="260">
        <v>8283</v>
      </c>
      <c r="AX228" s="267">
        <v>12.7857056622</v>
      </c>
      <c r="AY228" s="268">
        <v>4.1899280624620996</v>
      </c>
    </row>
    <row r="229" spans="27:51" ht="15.75" customHeight="1">
      <c r="AA229" s="56" t="s">
        <v>81</v>
      </c>
      <c r="AB229" s="234">
        <v>6116</v>
      </c>
      <c r="AC229" s="235">
        <v>36.600882930019999</v>
      </c>
      <c r="AD229" s="236">
        <v>7.1438525194500997</v>
      </c>
      <c r="AE229" s="234">
        <v>6099</v>
      </c>
      <c r="AF229" s="235">
        <v>28.202000327922999</v>
      </c>
      <c r="AG229" s="236">
        <v>5.8116994396232</v>
      </c>
      <c r="AH229" s="237">
        <v>6115</v>
      </c>
      <c r="AI229" s="235">
        <v>48.892886345053</v>
      </c>
      <c r="AJ229" s="238">
        <v>11.233135074890001</v>
      </c>
      <c r="AK229" s="234">
        <v>6095</v>
      </c>
      <c r="AL229" s="235">
        <v>56.815750615257997</v>
      </c>
      <c r="AM229" s="236">
        <v>6.5612172172543</v>
      </c>
      <c r="AN229" s="253">
        <v>1123</v>
      </c>
      <c r="AO229" s="263">
        <v>402.17453250223002</v>
      </c>
      <c r="AP229" s="264">
        <v>69.237982423006002</v>
      </c>
      <c r="AQ229" s="234">
        <v>5956</v>
      </c>
      <c r="AR229" s="235">
        <v>7.5438213566151999</v>
      </c>
      <c r="AS229" s="236">
        <v>0.70692183176470003</v>
      </c>
      <c r="AT229" s="237">
        <v>6097</v>
      </c>
      <c r="AU229" s="235">
        <v>218.25848778087999</v>
      </c>
      <c r="AV229" s="238">
        <v>25.295402461809999</v>
      </c>
      <c r="AW229" s="239">
        <v>6052</v>
      </c>
      <c r="AX229" s="271">
        <v>22.889127561136998</v>
      </c>
      <c r="AY229" s="240">
        <v>6.0005316322826996</v>
      </c>
    </row>
    <row r="230" spans="27:51" ht="15.75" customHeight="1" thickBot="1">
      <c r="AA230" s="57" t="s">
        <v>80</v>
      </c>
      <c r="AB230" s="241">
        <v>5997</v>
      </c>
      <c r="AC230" s="242">
        <v>24.926963481741002</v>
      </c>
      <c r="AD230" s="243">
        <v>4.6373129556313</v>
      </c>
      <c r="AE230" s="241">
        <v>5974</v>
      </c>
      <c r="AF230" s="242">
        <v>22.092233009708998</v>
      </c>
      <c r="AG230" s="243">
        <v>5.6853158171151996</v>
      </c>
      <c r="AH230" s="244">
        <v>6005</v>
      </c>
      <c r="AI230" s="242">
        <v>48.424979184012997</v>
      </c>
      <c r="AJ230" s="245">
        <v>10.325123247384999</v>
      </c>
      <c r="AK230" s="241">
        <v>5970</v>
      </c>
      <c r="AL230" s="242">
        <v>47.898157453936001</v>
      </c>
      <c r="AM230" s="243">
        <v>5.6463913776153998</v>
      </c>
      <c r="AN230" s="255">
        <v>776</v>
      </c>
      <c r="AO230" s="269">
        <v>309.38144329897</v>
      </c>
      <c r="AP230" s="270">
        <v>45.606183689148999</v>
      </c>
      <c r="AQ230" s="241">
        <v>5857</v>
      </c>
      <c r="AR230" s="242">
        <v>9.0259518524841997</v>
      </c>
      <c r="AS230" s="243">
        <v>0.82990915198610005</v>
      </c>
      <c r="AT230" s="244">
        <v>5977</v>
      </c>
      <c r="AU230" s="242">
        <v>169.38949305672</v>
      </c>
      <c r="AV230" s="245">
        <v>22.984422509015999</v>
      </c>
      <c r="AW230" s="246">
        <v>5954</v>
      </c>
      <c r="AX230" s="272">
        <v>12.691971783674999</v>
      </c>
      <c r="AY230" s="247">
        <v>3.8720740621309</v>
      </c>
    </row>
    <row r="231" spans="27:51" ht="15.75" customHeight="1">
      <c r="AA231" s="56" t="s">
        <v>83</v>
      </c>
      <c r="AB231" s="248">
        <v>5950</v>
      </c>
      <c r="AC231" s="249">
        <v>38.587394957983001</v>
      </c>
      <c r="AD231" s="250">
        <v>7.4539213701611002</v>
      </c>
      <c r="AE231" s="248">
        <v>5903</v>
      </c>
      <c r="AF231" s="249">
        <v>29.534304590885998</v>
      </c>
      <c r="AG231" s="250">
        <v>5.9212441583083999</v>
      </c>
      <c r="AH231" s="251">
        <v>5932</v>
      </c>
      <c r="AI231" s="249">
        <v>50.867835468644998</v>
      </c>
      <c r="AJ231" s="252">
        <v>11.373047609965001</v>
      </c>
      <c r="AK231" s="248">
        <v>5904</v>
      </c>
      <c r="AL231" s="249">
        <v>57.561144986450003</v>
      </c>
      <c r="AM231" s="250">
        <v>7.1819829189525999</v>
      </c>
      <c r="AN231" s="253">
        <v>1061</v>
      </c>
      <c r="AO231" s="263">
        <v>394.31856738926001</v>
      </c>
      <c r="AP231" s="264">
        <v>76.530079942849</v>
      </c>
      <c r="AQ231" s="248">
        <v>5829</v>
      </c>
      <c r="AR231" s="249">
        <v>7.3894321495968001</v>
      </c>
      <c r="AS231" s="250">
        <v>0.75604961430369999</v>
      </c>
      <c r="AT231" s="251">
        <v>5911</v>
      </c>
      <c r="AU231" s="249">
        <v>223.37320250381001</v>
      </c>
      <c r="AV231" s="252">
        <v>26.306030252153001</v>
      </c>
      <c r="AW231" s="253">
        <v>5866</v>
      </c>
      <c r="AX231" s="263">
        <v>24.405727923628</v>
      </c>
      <c r="AY231" s="254">
        <v>6.356882242108</v>
      </c>
    </row>
    <row r="232" spans="27:51" ht="15.75" customHeight="1" thickBot="1">
      <c r="AA232" s="57" t="s">
        <v>82</v>
      </c>
      <c r="AB232" s="255">
        <v>6019</v>
      </c>
      <c r="AC232" s="256">
        <v>25.674862934042</v>
      </c>
      <c r="AD232" s="257">
        <v>4.7844656051578998</v>
      </c>
      <c r="AE232" s="255">
        <v>5955</v>
      </c>
      <c r="AF232" s="256">
        <v>22.974979009236002</v>
      </c>
      <c r="AG232" s="257">
        <v>5.8364691522641001</v>
      </c>
      <c r="AH232" s="258">
        <v>5998</v>
      </c>
      <c r="AI232" s="256">
        <v>49.318272757586001</v>
      </c>
      <c r="AJ232" s="259">
        <v>10.510842423668</v>
      </c>
      <c r="AK232" s="255">
        <v>5970</v>
      </c>
      <c r="AL232" s="256">
        <v>48.139363484086999</v>
      </c>
      <c r="AM232" s="257">
        <v>5.9282871588823998</v>
      </c>
      <c r="AN232" s="260">
        <v>798</v>
      </c>
      <c r="AO232" s="267">
        <v>308.09899749373</v>
      </c>
      <c r="AP232" s="268">
        <v>53.721868179542</v>
      </c>
      <c r="AQ232" s="255">
        <v>5829</v>
      </c>
      <c r="AR232" s="256">
        <v>9.0163835992450991</v>
      </c>
      <c r="AS232" s="257">
        <v>0.90783077738219997</v>
      </c>
      <c r="AT232" s="258">
        <v>5971</v>
      </c>
      <c r="AU232" s="256">
        <v>169.94607268464</v>
      </c>
      <c r="AV232" s="259">
        <v>23.021127269049</v>
      </c>
      <c r="AW232" s="260">
        <v>5933</v>
      </c>
      <c r="AX232" s="267">
        <v>13.195516602055999</v>
      </c>
      <c r="AY232" s="261">
        <v>4.0223415336031998</v>
      </c>
    </row>
    <row r="233" spans="27:51" ht="15.75" customHeight="1">
      <c r="AA233" s="56" t="s">
        <v>85</v>
      </c>
      <c r="AB233" s="234">
        <v>6195</v>
      </c>
      <c r="AC233" s="235">
        <v>40.374495560935998</v>
      </c>
      <c r="AD233" s="236">
        <v>7.4932018517278003</v>
      </c>
      <c r="AE233" s="234">
        <v>6146</v>
      </c>
      <c r="AF233" s="235">
        <v>30.683859420760999</v>
      </c>
      <c r="AG233" s="236">
        <v>6.1034309717118003</v>
      </c>
      <c r="AH233" s="237">
        <v>6158</v>
      </c>
      <c r="AI233" s="235">
        <v>51.825592724910997</v>
      </c>
      <c r="AJ233" s="238">
        <v>11.543244679908</v>
      </c>
      <c r="AK233" s="234">
        <v>6125</v>
      </c>
      <c r="AL233" s="235">
        <v>58.464979591837</v>
      </c>
      <c r="AM233" s="236">
        <v>7.4166799906699996</v>
      </c>
      <c r="AN233" s="253">
        <v>1066</v>
      </c>
      <c r="AO233" s="263">
        <v>403.06285178235999</v>
      </c>
      <c r="AP233" s="264">
        <v>82.935705562875</v>
      </c>
      <c r="AQ233" s="234">
        <v>6006</v>
      </c>
      <c r="AR233" s="235">
        <v>7.3437562437562001</v>
      </c>
      <c r="AS233" s="236">
        <v>0.75879312333479998</v>
      </c>
      <c r="AT233" s="237">
        <v>6138</v>
      </c>
      <c r="AU233" s="235">
        <v>226.87601824698999</v>
      </c>
      <c r="AV233" s="238">
        <v>26.380689784931</v>
      </c>
      <c r="AW233" s="239">
        <v>6092</v>
      </c>
      <c r="AX233" s="271">
        <v>25.226854891660999</v>
      </c>
      <c r="AY233" s="240">
        <v>6.4276084057539</v>
      </c>
    </row>
    <row r="234" spans="27:51" ht="15.75" customHeight="1" thickBot="1">
      <c r="AA234" s="57" t="s">
        <v>84</v>
      </c>
      <c r="AB234" s="255">
        <v>6063</v>
      </c>
      <c r="AC234" s="256">
        <v>26.259112650502999</v>
      </c>
      <c r="AD234" s="257">
        <v>4.8339626249618997</v>
      </c>
      <c r="AE234" s="255">
        <v>5996</v>
      </c>
      <c r="AF234" s="256">
        <v>23.820046697799</v>
      </c>
      <c r="AG234" s="257">
        <v>5.9946992207095997</v>
      </c>
      <c r="AH234" s="258">
        <v>6049</v>
      </c>
      <c r="AI234" s="256">
        <v>50.199206480409998</v>
      </c>
      <c r="AJ234" s="259">
        <v>10.376501582156999</v>
      </c>
      <c r="AK234" s="255">
        <v>5986</v>
      </c>
      <c r="AL234" s="256">
        <v>48.683260942197997</v>
      </c>
      <c r="AM234" s="257">
        <v>6.2071382459292996</v>
      </c>
      <c r="AN234" s="260">
        <v>706</v>
      </c>
      <c r="AO234" s="267">
        <v>312.32577903683</v>
      </c>
      <c r="AP234" s="268">
        <v>53.858694430001997</v>
      </c>
      <c r="AQ234" s="255">
        <v>5870</v>
      </c>
      <c r="AR234" s="256">
        <v>9.0370187393526002</v>
      </c>
      <c r="AS234" s="257">
        <v>0.97872807427289998</v>
      </c>
      <c r="AT234" s="258">
        <v>5996</v>
      </c>
      <c r="AU234" s="256">
        <v>171.53068712474999</v>
      </c>
      <c r="AV234" s="259">
        <v>23.911629610304001</v>
      </c>
      <c r="AW234" s="260">
        <v>5978</v>
      </c>
      <c r="AX234" s="267">
        <v>13.666276346604</v>
      </c>
      <c r="AY234" s="261">
        <v>4.4077217388502996</v>
      </c>
    </row>
    <row r="240" spans="27:51" ht="0.75" customHeight="1"/>
  </sheetData>
  <mergeCells count="26"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I21:K21 D8 K7:K9 I28 I24 E9:F9 H9:J9 I20:K20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1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4" t="s">
        <v>64</v>
      </c>
      <c r="E3" s="77" t="s">
        <v>51</v>
      </c>
      <c r="F3" s="74" t="s">
        <v>29</v>
      </c>
      <c r="G3" s="77" t="s">
        <v>54</v>
      </c>
      <c r="H3" s="74" t="s">
        <v>30</v>
      </c>
      <c r="I3" s="77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中学校２年男子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86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7" t="str">
        <f>I3</f>
        <v>男子</v>
      </c>
      <c r="D7" s="273">
        <f>VLOOKUP($B$4,$AA$203:$AV$214,3,FALSE)</f>
        <v>30.20602605863192</v>
      </c>
      <c r="E7" s="273">
        <f>VLOOKUP($B$4,$AA$203:$AV$214,6,FALSE)</f>
        <v>26.586666666666666</v>
      </c>
      <c r="F7" s="273">
        <f>VLOOKUP($B$4,$AA$203:$AV$214,9,FALSE)</f>
        <v>45.142437591776797</v>
      </c>
      <c r="G7" s="273">
        <f>VLOOKUP($B$4,$AA$203:$AV$214,12,FALSE)</f>
        <v>52.950296735905042</v>
      </c>
      <c r="H7" s="273">
        <f>VLOOKUP($B$4,$AA$203:$AV$214,15,FALSE)</f>
        <v>396.51911468812875</v>
      </c>
      <c r="I7" s="273">
        <f>VLOOKUP($B$4,$AA$203:$AV$214,18,FALSE)</f>
        <v>7.8299700598802406</v>
      </c>
      <c r="J7" s="273">
        <f>VLOOKUP($B$4,$AA$203:$AV$214,21,FALSE)</f>
        <v>203.78693392724574</v>
      </c>
      <c r="K7" s="273">
        <f>VLOOKUP($B$4,$AA$203:$AZ$214,24,FALSE)</f>
        <v>21.033082706766919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87" t="s">
        <v>134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69" t="str">
        <f>G3</f>
        <v>２年</v>
      </c>
      <c r="C11" s="73" t="str">
        <f>I3</f>
        <v>男子</v>
      </c>
      <c r="D11" s="274">
        <f>VLOOKUP($B$4,$AA$223:$AY$234,3,FALSE)</f>
        <v>29.500111259457</v>
      </c>
      <c r="E11" s="274">
        <f>VLOOKUP($B$4,$AA$223:$AY$234,6,FALSE)</f>
        <v>26.169908917126001</v>
      </c>
      <c r="F11" s="274">
        <f>VLOOKUP($B$4,$AA$223:$AY$234,9,FALSE)</f>
        <v>45.022671431761999</v>
      </c>
      <c r="G11" s="274">
        <f>VLOOKUP($B$4,$AA$223:$AY$234,12,FALSE)</f>
        <v>51.256276860439002</v>
      </c>
      <c r="H11" s="274">
        <f>VLOOKUP($B$4,$AA$223:$AY$234,15,FALSE)</f>
        <v>422.02661064426002</v>
      </c>
      <c r="I11" s="274">
        <f>VLOOKUP($B$4,$AA$223:$AY$234,18,FALSE)</f>
        <v>8.0769468975999992</v>
      </c>
      <c r="J11" s="274">
        <f>VLOOKUP($B$4,$AA$223:$AY$234,21,FALSE)</f>
        <v>196.08004967822001</v>
      </c>
      <c r="K11" s="274">
        <f>VLOOKUP($B$4,$AA$223:$AZ$234,24,FALSE)</f>
        <v>19.702115623939001</v>
      </c>
      <c r="L11" s="32"/>
    </row>
    <row r="12" spans="1:12" ht="15" customHeight="1">
      <c r="A12" s="32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32"/>
    </row>
    <row r="13" spans="1:12" ht="28.5" customHeight="1" thickBot="1">
      <c r="A13" s="32"/>
      <c r="B13" s="8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79" t="s">
        <v>29</v>
      </c>
      <c r="C14" s="80" t="s">
        <v>30</v>
      </c>
      <c r="D14" s="81" t="s">
        <v>97</v>
      </c>
      <c r="E14" s="82" t="s">
        <v>33</v>
      </c>
      <c r="F14" s="81" t="s">
        <v>32</v>
      </c>
      <c r="G14" s="82" t="s">
        <v>98</v>
      </c>
      <c r="H14" s="81" t="s">
        <v>109</v>
      </c>
      <c r="I14" s="82" t="s">
        <v>34</v>
      </c>
      <c r="J14" s="81" t="s">
        <v>99</v>
      </c>
      <c r="K14" s="83" t="s">
        <v>100</v>
      </c>
      <c r="L14" s="32"/>
    </row>
    <row r="15" spans="1:12" ht="26.25" customHeight="1" thickBot="1">
      <c r="A15" s="32"/>
      <c r="B15" s="84" t="str">
        <f>G3</f>
        <v>２年</v>
      </c>
      <c r="C15" s="85" t="str">
        <f>I3</f>
        <v>男子</v>
      </c>
      <c r="D15" s="275" t="str">
        <f>VLOOKUP('データシート（中２男子）'!$C$5,'データシート（中２男子）'!$C$5:$AN$5,8)</f>
        <v/>
      </c>
      <c r="E15" s="275" t="str">
        <f>VLOOKUP('データシート（中２男子）'!$C$5,'データシート（中２男子）'!$C$5:$AN$5,12)</f>
        <v/>
      </c>
      <c r="F15" s="275" t="str">
        <f>VLOOKUP('データシート（中２男子）'!$C$5,'データシート（中２男子）'!$C$5:$AN$5,16)</f>
        <v/>
      </c>
      <c r="G15" s="275" t="str">
        <f>VLOOKUP('データシート（中２男子）'!$C$5,'データシート（中２男子）'!$C$5:$AN$5,20)</f>
        <v/>
      </c>
      <c r="H15" s="275" t="str">
        <f>VLOOKUP('データシート（中２男子）'!$C$5,'データシート（中２男子）'!$C$5:$AN$5,26)</f>
        <v/>
      </c>
      <c r="I15" s="275" t="str">
        <f>VLOOKUP('データシート（中２男子）'!$C$5,'データシート（中２男子）'!$C$5:$AN$5,34)</f>
        <v/>
      </c>
      <c r="J15" s="275" t="str">
        <f>VLOOKUP('データシート（中２男子）'!$C$5,'データシート（中２男子）'!$C$5:$AN$5,38)</f>
        <v/>
      </c>
      <c r="K15" s="275" t="str">
        <f>VLOOKUP('データシート（中２男子）'!$C$5,'データシート（中２男子）'!$C$5:$AX$5,42)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78"/>
      <c r="E17" s="78"/>
      <c r="F17" s="32"/>
      <c r="G17" s="41" t="s">
        <v>37</v>
      </c>
      <c r="H17" s="42"/>
      <c r="I17" s="41" t="s">
        <v>38</v>
      </c>
      <c r="J17" s="341" t="e">
        <f>VLOOKUP(H17,'データシート（中２男子）'!A10:AX165,2,FALSE)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276" t="e">
        <f>VLOOKUP($H$17,'データシート（中２男子）'!$A$10:$AR$165,10,FALSE)</f>
        <v>#N/A</v>
      </c>
      <c r="E20" s="276" t="e">
        <f>VLOOKUP($H$17,'データシート（中２男子）'!$A$10:$AR$165,14,FALSE)</f>
        <v>#N/A</v>
      </c>
      <c r="F20" s="276" t="e">
        <f>VLOOKUP($H$17,'データシート（中２男子）'!$A$10:$AR$165,18,FALSE)</f>
        <v>#N/A</v>
      </c>
      <c r="G20" s="276" t="e">
        <f>VLOOKUP($H$17,'データシート（中２男子）'!$A$10:$AR$165,22,FALSE)</f>
        <v>#N/A</v>
      </c>
      <c r="H20" s="276" t="e">
        <f>VLOOKUP($H$17,'データシート（中２男子）'!$A$10:$AR$165,28,FALSE)</f>
        <v>#N/A</v>
      </c>
      <c r="I20" s="276" t="e">
        <f>VLOOKUP($H$17,'データシート（中２男子）'!$A$10:$AR$165,36,FALSE)</f>
        <v>#N/A</v>
      </c>
      <c r="J20" s="276" t="e">
        <f>VLOOKUP($H$17,'データシート（中２男子）'!$A$10:$AR$165,40,FALSE)</f>
        <v>#N/A</v>
      </c>
      <c r="K20" s="276" t="e">
        <f>VLOOKUP($H$17,'データシート（中２男子）'!$A$10:$AR$165,44,FALSE)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262" t="e">
        <f>VLOOKUP($H$17,'データシート（中２男子）'!$A$10:$AR$165,13,FALSE)</f>
        <v>#N/A</v>
      </c>
      <c r="E21" s="262" t="e">
        <f>VLOOKUP($H$17,'データシート（中２男子）'!$A$10:$AR$165,17,FALSE)</f>
        <v>#N/A</v>
      </c>
      <c r="F21" s="262" t="e">
        <f>VLOOKUP($H$17,'データシート（中２男子）'!$A$10:$AR$165,21,FALSE)</f>
        <v>#N/A</v>
      </c>
      <c r="G21" s="262" t="e">
        <f>VLOOKUP($H$17,'データシート（中２男子）'!$A$10:$AR$165,25,FALSE)</f>
        <v>#N/A</v>
      </c>
      <c r="H21" s="262" t="e">
        <f>VLOOKUP($H$17,'データシート（中２男子）'!$A$10:$AR$165,31,FALSE)</f>
        <v>#N/A</v>
      </c>
      <c r="I21" s="262" t="e">
        <f>VLOOKUP($H$17,'データシート（中２男子）'!$A$10:$AR$165,39,FALSE)</f>
        <v>#N/A</v>
      </c>
      <c r="J21" s="262" t="e">
        <f>VLOOKUP($H$17,'データシート（中２男子）'!$A$10:$AR$165,43,FALSE)</f>
        <v>#N/A</v>
      </c>
      <c r="K21" s="262" t="e">
        <f>VLOOKUP($H$17,'データシート（中２男子）'!$A$10:$AZ$165,47,FALSE)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VLOOKUP($H$17,'データシート（中２男子）'!A10:AX165,48,FALSE)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VLOOKUP($H$17,'データシート（中２男子）'!A10:AX165,49)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1" customFormat="1" ht="15.75" customHeight="1">
      <c r="L46" s="192"/>
    </row>
    <row r="47" spans="1:12" s="121" customFormat="1" ht="15.75" customHeight="1">
      <c r="L47" s="192"/>
    </row>
    <row r="48" spans="1:12" s="121" customFormat="1" ht="15.75" customHeight="1">
      <c r="L48" s="192"/>
    </row>
    <row r="49" spans="7:15" s="121" customFormat="1" ht="15.75" customHeight="1">
      <c r="L49" s="192"/>
    </row>
    <row r="50" spans="7:15" s="121" customFormat="1" ht="15.75" customHeight="1">
      <c r="L50" s="192"/>
      <c r="N50" s="192"/>
    </row>
    <row r="51" spans="7:15" s="121" customFormat="1" ht="15.75" customHeight="1">
      <c r="G51" s="192"/>
      <c r="L51" s="192"/>
      <c r="N51" s="192"/>
    </row>
    <row r="52" spans="7:15" s="121" customFormat="1" ht="15.75" customHeight="1">
      <c r="L52" s="192"/>
      <c r="N52" s="192"/>
    </row>
    <row r="53" spans="7:15" s="121" customFormat="1" ht="15.75" customHeight="1">
      <c r="L53" s="192"/>
      <c r="N53" s="192"/>
    </row>
    <row r="54" spans="7:15" s="121" customFormat="1" ht="15.75" customHeight="1">
      <c r="L54" s="192"/>
      <c r="N54" s="192"/>
    </row>
    <row r="55" spans="7:15" s="121" customFormat="1" ht="15.75" customHeight="1">
      <c r="L55" s="192"/>
      <c r="N55" s="192"/>
    </row>
    <row r="56" spans="7:15" s="121" customFormat="1" ht="15.75" customHeight="1">
      <c r="L56" s="192"/>
      <c r="N56" s="192"/>
    </row>
    <row r="57" spans="7:15" s="121" customFormat="1" ht="15.75" customHeight="1">
      <c r="L57" s="192"/>
      <c r="N57" s="192"/>
    </row>
    <row r="58" spans="7:15" s="121" customFormat="1" ht="15.75" customHeight="1">
      <c r="L58" s="192"/>
      <c r="N58" s="192"/>
    </row>
    <row r="59" spans="7:15" s="121" customFormat="1" ht="15.75" customHeight="1">
      <c r="L59" s="192"/>
      <c r="N59" s="192"/>
    </row>
    <row r="60" spans="7:15" s="121" customFormat="1" ht="15.75" customHeight="1">
      <c r="L60" s="192"/>
      <c r="N60" s="192"/>
    </row>
    <row r="61" spans="7:15" s="121" customFormat="1" ht="15.75" customHeight="1">
      <c r="L61" s="192"/>
      <c r="N61" s="192"/>
    </row>
    <row r="62" spans="7:15" s="121" customFormat="1" ht="15.75" customHeight="1">
      <c r="L62" s="192"/>
      <c r="N62" s="192"/>
      <c r="O62" s="192"/>
    </row>
    <row r="63" spans="7:15" s="121" customFormat="1" ht="15.75" customHeight="1">
      <c r="L63" s="192"/>
      <c r="N63" s="192"/>
    </row>
    <row r="64" spans="7:15" s="121" customFormat="1" ht="15.75" customHeight="1">
      <c r="L64" s="192"/>
      <c r="N64" s="192"/>
    </row>
    <row r="65" spans="14:14" s="121" customFormat="1" ht="15.75" customHeight="1">
      <c r="N65" s="192"/>
    </row>
    <row r="66" spans="14:14" s="121" customFormat="1" ht="15.75" customHeight="1">
      <c r="N66" s="192"/>
    </row>
    <row r="67" spans="14:14" s="121" customFormat="1" ht="15.75" customHeight="1">
      <c r="N67" s="192"/>
    </row>
    <row r="68" spans="14:14" s="121" customFormat="1" ht="15.75" customHeight="1"/>
    <row r="69" spans="14:14" s="121" customFormat="1" ht="15.75" customHeight="1"/>
    <row r="70" spans="14:14" s="121" customFormat="1" ht="15.75" customHeight="1"/>
    <row r="71" spans="14:14" s="121" customFormat="1" ht="15.75" customHeight="1"/>
    <row r="72" spans="14:14" s="121" customFormat="1" ht="15.75" customHeight="1"/>
    <row r="73" spans="14:14" s="121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7" t="s">
        <v>29</v>
      </c>
      <c r="AB201" s="323" t="s">
        <v>42</v>
      </c>
      <c r="AC201" s="319"/>
      <c r="AD201" s="315"/>
      <c r="AE201" s="318" t="s">
        <v>43</v>
      </c>
      <c r="AF201" s="319"/>
      <c r="AG201" s="320"/>
      <c r="AH201" s="318" t="s">
        <v>44</v>
      </c>
      <c r="AI201" s="319"/>
      <c r="AJ201" s="315"/>
      <c r="AK201" s="318" t="s">
        <v>45</v>
      </c>
      <c r="AL201" s="319"/>
      <c r="AM201" s="320"/>
      <c r="AN201" s="324" t="s">
        <v>130</v>
      </c>
      <c r="AO201" s="325"/>
      <c r="AP201" s="326"/>
      <c r="AQ201" s="318" t="s">
        <v>46</v>
      </c>
      <c r="AR201" s="319"/>
      <c r="AS201" s="320"/>
      <c r="AT201" s="318" t="s">
        <v>47</v>
      </c>
      <c r="AU201" s="319"/>
      <c r="AV201" s="315"/>
      <c r="AW201" s="318" t="s">
        <v>101</v>
      </c>
      <c r="AX201" s="319"/>
      <c r="AY201" s="320"/>
    </row>
    <row r="202" spans="24:51" ht="15.75" customHeight="1" thickBot="1">
      <c r="X202" s="31" t="s">
        <v>52</v>
      </c>
      <c r="AA202" s="328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88" t="s">
        <v>122</v>
      </c>
      <c r="AB203" s="193">
        <v>1287</v>
      </c>
      <c r="AC203" s="194">
        <v>24.688422688422687</v>
      </c>
      <c r="AD203" s="195">
        <v>6.2258738693854143</v>
      </c>
      <c r="AE203" s="196">
        <v>1389</v>
      </c>
      <c r="AF203" s="194">
        <v>23.678185745140389</v>
      </c>
      <c r="AG203" s="197">
        <v>5.365620570771588</v>
      </c>
      <c r="AH203" s="198">
        <v>1397</v>
      </c>
      <c r="AI203" s="194">
        <v>40.67358625626342</v>
      </c>
      <c r="AJ203" s="195">
        <v>9.935192841007888</v>
      </c>
      <c r="AK203" s="196">
        <v>1380</v>
      </c>
      <c r="AL203" s="194">
        <v>50.135507246376811</v>
      </c>
      <c r="AM203" s="197">
        <v>6.796080506435124</v>
      </c>
      <c r="AN203" s="198">
        <v>477</v>
      </c>
      <c r="AO203" s="194">
        <v>418.48846960167714</v>
      </c>
      <c r="AP203" s="195">
        <v>59.820612101925839</v>
      </c>
      <c r="AQ203" s="199">
        <v>1374</v>
      </c>
      <c r="AR203" s="194">
        <v>8.3744032023289687</v>
      </c>
      <c r="AS203" s="200">
        <v>0.79166944485496227</v>
      </c>
      <c r="AT203" s="201">
        <v>1394</v>
      </c>
      <c r="AU203" s="194">
        <v>186.11190817790532</v>
      </c>
      <c r="AV203" s="202">
        <v>25.352642596044294</v>
      </c>
      <c r="AW203" s="199">
        <v>1404</v>
      </c>
      <c r="AX203" s="194">
        <v>17.978632478632477</v>
      </c>
      <c r="AY203" s="200">
        <v>5.38948531643228</v>
      </c>
    </row>
    <row r="204" spans="24:51" ht="15.75" customHeight="1" thickBot="1">
      <c r="X204" s="31" t="s">
        <v>53</v>
      </c>
      <c r="AA204" s="189" t="s">
        <v>123</v>
      </c>
      <c r="AB204" s="203">
        <v>1188</v>
      </c>
      <c r="AC204" s="204">
        <v>21.377946127946128</v>
      </c>
      <c r="AD204" s="205">
        <v>4.4445046260337246</v>
      </c>
      <c r="AE204" s="206">
        <v>1336</v>
      </c>
      <c r="AF204" s="204">
        <v>19.925149700598801</v>
      </c>
      <c r="AG204" s="207">
        <v>5.166720065483978</v>
      </c>
      <c r="AH204" s="208">
        <v>1333</v>
      </c>
      <c r="AI204" s="204">
        <v>44.397599399849959</v>
      </c>
      <c r="AJ204" s="205">
        <v>9.9728540896391813</v>
      </c>
      <c r="AK204" s="206">
        <v>1326</v>
      </c>
      <c r="AL204" s="204">
        <v>45.199095022624434</v>
      </c>
      <c r="AM204" s="207">
        <v>6.0122699398466022</v>
      </c>
      <c r="AN204" s="208">
        <v>483</v>
      </c>
      <c r="AO204" s="204">
        <v>308.68530020703935</v>
      </c>
      <c r="AP204" s="205">
        <v>39.377247627366962</v>
      </c>
      <c r="AQ204" s="209">
        <v>1326</v>
      </c>
      <c r="AR204" s="204">
        <v>9.0198491704374071</v>
      </c>
      <c r="AS204" s="210">
        <v>0.74549383848781314</v>
      </c>
      <c r="AT204" s="211">
        <v>1338</v>
      </c>
      <c r="AU204" s="204">
        <v>167.05605381165918</v>
      </c>
      <c r="AV204" s="212">
        <v>21.381033112404928</v>
      </c>
      <c r="AW204" s="209">
        <v>1307</v>
      </c>
      <c r="AX204" s="204">
        <v>11.583779648048967</v>
      </c>
      <c r="AY204" s="210">
        <v>3.7450887123410359</v>
      </c>
    </row>
    <row r="205" spans="24:51" ht="15.75" customHeight="1">
      <c r="X205" s="31" t="s">
        <v>54</v>
      </c>
      <c r="AA205" s="190" t="s">
        <v>77</v>
      </c>
      <c r="AB205" s="213">
        <v>1228</v>
      </c>
      <c r="AC205" s="214">
        <v>30.20602605863192</v>
      </c>
      <c r="AD205" s="215">
        <v>7.1113110918855895</v>
      </c>
      <c r="AE205" s="216">
        <v>1350</v>
      </c>
      <c r="AF205" s="214">
        <v>26.586666666666666</v>
      </c>
      <c r="AG205" s="217">
        <v>5.6634866894415392</v>
      </c>
      <c r="AH205" s="218">
        <v>1362</v>
      </c>
      <c r="AI205" s="214">
        <v>45.142437591776797</v>
      </c>
      <c r="AJ205" s="215">
        <v>10.763318325262041</v>
      </c>
      <c r="AK205" s="216">
        <v>1348</v>
      </c>
      <c r="AL205" s="214">
        <v>52.950296735905042</v>
      </c>
      <c r="AM205" s="217">
        <v>7.3133383833632308</v>
      </c>
      <c r="AN205" s="218">
        <v>497</v>
      </c>
      <c r="AO205" s="214">
        <v>396.51911468812875</v>
      </c>
      <c r="AP205" s="215">
        <v>57.030333070760655</v>
      </c>
      <c r="AQ205" s="219">
        <v>1336</v>
      </c>
      <c r="AR205" s="214">
        <v>7.8299700598802406</v>
      </c>
      <c r="AS205" s="220">
        <v>0.67664768891349547</v>
      </c>
      <c r="AT205" s="221">
        <v>1347</v>
      </c>
      <c r="AU205" s="214">
        <v>203.78693392724574</v>
      </c>
      <c r="AV205" s="222">
        <v>24.752671899707121</v>
      </c>
      <c r="AW205" s="219">
        <v>1330</v>
      </c>
      <c r="AX205" s="214">
        <v>21.033082706766919</v>
      </c>
      <c r="AY205" s="220">
        <v>5.9120460919346352</v>
      </c>
    </row>
    <row r="206" spans="24:51" ht="15.75" customHeight="1" thickBot="1">
      <c r="X206" s="31" t="s">
        <v>55</v>
      </c>
      <c r="AA206" s="191" t="s">
        <v>76</v>
      </c>
      <c r="AB206" s="223">
        <v>1236</v>
      </c>
      <c r="AC206" s="224">
        <v>23.994336569579289</v>
      </c>
      <c r="AD206" s="225">
        <v>4.465524206281132</v>
      </c>
      <c r="AE206" s="226">
        <v>1367</v>
      </c>
      <c r="AF206" s="224">
        <v>22.536942209217266</v>
      </c>
      <c r="AG206" s="227">
        <v>5.5838284382774486</v>
      </c>
      <c r="AH206" s="228">
        <v>1370</v>
      </c>
      <c r="AI206" s="224">
        <v>47.2978102189781</v>
      </c>
      <c r="AJ206" s="225">
        <v>10.314559670206989</v>
      </c>
      <c r="AK206" s="226">
        <v>1361</v>
      </c>
      <c r="AL206" s="224">
        <v>47.860396767083024</v>
      </c>
      <c r="AM206" s="227">
        <v>6.0465665037896299</v>
      </c>
      <c r="AN206" s="228">
        <v>505</v>
      </c>
      <c r="AO206" s="224">
        <v>289.74257425742576</v>
      </c>
      <c r="AP206" s="225">
        <v>40.507780322310005</v>
      </c>
      <c r="AQ206" s="229">
        <v>1363</v>
      </c>
      <c r="AR206" s="230">
        <v>8.7645634629493845</v>
      </c>
      <c r="AS206" s="231">
        <v>0.74450001700435287</v>
      </c>
      <c r="AT206" s="232">
        <v>1365</v>
      </c>
      <c r="AU206" s="230">
        <v>172.96263736263737</v>
      </c>
      <c r="AV206" s="233">
        <v>21.962790619566018</v>
      </c>
      <c r="AW206" s="229">
        <v>1345</v>
      </c>
      <c r="AX206" s="230">
        <v>13.317472118959108</v>
      </c>
      <c r="AY206" s="231">
        <v>4.2499454975910007</v>
      </c>
    </row>
    <row r="207" spans="24:51" ht="15.75" customHeight="1">
      <c r="X207" s="31" t="s">
        <v>56</v>
      </c>
      <c r="AA207" s="188" t="s">
        <v>79</v>
      </c>
      <c r="AB207" s="193">
        <v>1276</v>
      </c>
      <c r="AC207" s="194">
        <v>34.525862068965516</v>
      </c>
      <c r="AD207" s="195">
        <v>7.3179122016036384</v>
      </c>
      <c r="AE207" s="196">
        <v>1397</v>
      </c>
      <c r="AF207" s="194">
        <v>28.632784538296349</v>
      </c>
      <c r="AG207" s="197">
        <v>5.7293164432008954</v>
      </c>
      <c r="AH207" s="198">
        <v>1399</v>
      </c>
      <c r="AI207" s="194">
        <v>49.233023588277341</v>
      </c>
      <c r="AJ207" s="195">
        <v>11.206491095817837</v>
      </c>
      <c r="AK207" s="196">
        <v>1391</v>
      </c>
      <c r="AL207" s="194">
        <v>56.005751258087706</v>
      </c>
      <c r="AM207" s="197">
        <v>7.0868066273836652</v>
      </c>
      <c r="AN207" s="198">
        <v>517</v>
      </c>
      <c r="AO207" s="194">
        <v>378.05222437137331</v>
      </c>
      <c r="AP207" s="195">
        <v>51.104126076232056</v>
      </c>
      <c r="AQ207" s="199">
        <v>1393</v>
      </c>
      <c r="AR207" s="194">
        <v>7.4906748025843495</v>
      </c>
      <c r="AS207" s="200">
        <v>0.64686164095985355</v>
      </c>
      <c r="AT207" s="201">
        <v>1396</v>
      </c>
      <c r="AU207" s="194">
        <v>217.29727793696276</v>
      </c>
      <c r="AV207" s="202">
        <v>24.534515037401061</v>
      </c>
      <c r="AW207" s="199">
        <v>1374</v>
      </c>
      <c r="AX207" s="194">
        <v>23.801310043668121</v>
      </c>
      <c r="AY207" s="200">
        <v>6.0136161392137248</v>
      </c>
    </row>
    <row r="208" spans="24:51" ht="15.75" customHeight="1" thickBot="1">
      <c r="X208" s="31" t="s">
        <v>57</v>
      </c>
      <c r="AA208" s="191" t="s">
        <v>78</v>
      </c>
      <c r="AB208" s="223">
        <v>1216</v>
      </c>
      <c r="AC208" s="224">
        <v>25.24013157894737</v>
      </c>
      <c r="AD208" s="225">
        <v>4.4435310737902594</v>
      </c>
      <c r="AE208" s="226">
        <v>1367</v>
      </c>
      <c r="AF208" s="224">
        <v>23.997073884418434</v>
      </c>
      <c r="AG208" s="227">
        <v>5.6311904598648255</v>
      </c>
      <c r="AH208" s="228">
        <v>1369</v>
      </c>
      <c r="AI208" s="224">
        <v>49.393718042366693</v>
      </c>
      <c r="AJ208" s="225">
        <v>10.030733851692016</v>
      </c>
      <c r="AK208" s="226">
        <v>1360</v>
      </c>
      <c r="AL208" s="224">
        <v>48.585294117647059</v>
      </c>
      <c r="AM208" s="227">
        <v>6.1215690199846629</v>
      </c>
      <c r="AN208" s="228">
        <v>502</v>
      </c>
      <c r="AO208" s="224">
        <v>294.16932270916334</v>
      </c>
      <c r="AP208" s="225">
        <v>40.2519606206235</v>
      </c>
      <c r="AQ208" s="229">
        <v>1350</v>
      </c>
      <c r="AR208" s="230">
        <v>8.6830296296296101</v>
      </c>
      <c r="AS208" s="231">
        <v>0.73297592745819018</v>
      </c>
      <c r="AT208" s="232">
        <v>1362</v>
      </c>
      <c r="AU208" s="230">
        <v>176.00954478707783</v>
      </c>
      <c r="AV208" s="233">
        <v>22.997587754459353</v>
      </c>
      <c r="AW208" s="229">
        <v>1319</v>
      </c>
      <c r="AX208" s="230">
        <v>14.051554207733131</v>
      </c>
      <c r="AY208" s="231">
        <v>4.3244543550833674</v>
      </c>
    </row>
    <row r="209" spans="24:51" ht="15.75" customHeight="1">
      <c r="X209" s="31" t="s">
        <v>58</v>
      </c>
      <c r="AA209" s="188" t="s">
        <v>81</v>
      </c>
      <c r="AB209" s="193">
        <v>1142</v>
      </c>
      <c r="AC209" s="194">
        <v>36.633099824868651</v>
      </c>
      <c r="AD209" s="195">
        <v>7.0382535463728315</v>
      </c>
      <c r="AE209" s="196">
        <v>1261</v>
      </c>
      <c r="AF209" s="194">
        <v>28.017446471054718</v>
      </c>
      <c r="AG209" s="197">
        <v>5.8741504305928851</v>
      </c>
      <c r="AH209" s="198">
        <v>1263</v>
      </c>
      <c r="AI209" s="194">
        <v>47.890736342042757</v>
      </c>
      <c r="AJ209" s="195">
        <v>10.836981112468031</v>
      </c>
      <c r="AK209" s="196">
        <v>1261</v>
      </c>
      <c r="AL209" s="194">
        <v>55.401268834258524</v>
      </c>
      <c r="AM209" s="197">
        <v>7.2496524552244965</v>
      </c>
      <c r="AN209" s="198">
        <v>454</v>
      </c>
      <c r="AO209" s="194">
        <v>385.72687224669602</v>
      </c>
      <c r="AP209" s="195">
        <v>52.546227438042237</v>
      </c>
      <c r="AQ209" s="199">
        <v>1248</v>
      </c>
      <c r="AR209" s="194">
        <v>7.5128365384615492</v>
      </c>
      <c r="AS209" s="200">
        <v>0.65514125425278669</v>
      </c>
      <c r="AT209" s="201">
        <v>1245</v>
      </c>
      <c r="AU209" s="194">
        <v>218.41124497991967</v>
      </c>
      <c r="AV209" s="202">
        <v>24.489444370965614</v>
      </c>
      <c r="AW209" s="199">
        <v>1205</v>
      </c>
      <c r="AX209" s="194">
        <v>23.445643153526969</v>
      </c>
      <c r="AY209" s="200">
        <v>6.3777159783794355</v>
      </c>
    </row>
    <row r="210" spans="24:51" ht="15.75" customHeight="1" thickBot="1">
      <c r="AA210" s="191" t="s">
        <v>80</v>
      </c>
      <c r="AB210" s="203">
        <v>1086</v>
      </c>
      <c r="AC210" s="204">
        <v>25.448434622467772</v>
      </c>
      <c r="AD210" s="205">
        <v>4.5172691292072633</v>
      </c>
      <c r="AE210" s="206">
        <v>1195</v>
      </c>
      <c r="AF210" s="204">
        <v>22.353138075313808</v>
      </c>
      <c r="AG210" s="207">
        <v>5.6746500625500813</v>
      </c>
      <c r="AH210" s="208">
        <v>1195</v>
      </c>
      <c r="AI210" s="204">
        <v>47.794979079497907</v>
      </c>
      <c r="AJ210" s="205">
        <v>10.012660181574935</v>
      </c>
      <c r="AK210" s="206">
        <v>1188</v>
      </c>
      <c r="AL210" s="204">
        <v>47.695286195286194</v>
      </c>
      <c r="AM210" s="207">
        <v>6.0152509318656948</v>
      </c>
      <c r="AN210" s="208">
        <v>431</v>
      </c>
      <c r="AO210" s="204">
        <v>304.23897911832944</v>
      </c>
      <c r="AP210" s="205">
        <v>40.06231761510184</v>
      </c>
      <c r="AQ210" s="209">
        <v>1184</v>
      </c>
      <c r="AR210" s="204">
        <v>8.9417736486486401</v>
      </c>
      <c r="AS210" s="210">
        <v>0.76176674720247906</v>
      </c>
      <c r="AT210" s="211">
        <v>1198</v>
      </c>
      <c r="AU210" s="204">
        <v>172.47078464106843</v>
      </c>
      <c r="AV210" s="212">
        <v>22.191315614443958</v>
      </c>
      <c r="AW210" s="209">
        <v>1138</v>
      </c>
      <c r="AX210" s="204">
        <v>13.616871704745167</v>
      </c>
      <c r="AY210" s="210">
        <v>4.1174492657833142</v>
      </c>
    </row>
    <row r="211" spans="24:51" ht="15.75" customHeight="1">
      <c r="X211" s="31" t="s">
        <v>59</v>
      </c>
      <c r="AA211" s="188" t="s">
        <v>83</v>
      </c>
      <c r="AB211" s="213">
        <v>1131</v>
      </c>
      <c r="AC211" s="214">
        <v>38.756852343059236</v>
      </c>
      <c r="AD211" s="215">
        <v>7.2282561763760533</v>
      </c>
      <c r="AE211" s="216">
        <v>1241</v>
      </c>
      <c r="AF211" s="214">
        <v>29.953263497179694</v>
      </c>
      <c r="AG211" s="217">
        <v>5.9222255330383335</v>
      </c>
      <c r="AH211" s="218">
        <v>1242</v>
      </c>
      <c r="AI211" s="214">
        <v>49.252818035426728</v>
      </c>
      <c r="AJ211" s="215">
        <v>11.079663775835819</v>
      </c>
      <c r="AK211" s="216">
        <v>1246</v>
      </c>
      <c r="AL211" s="214">
        <v>57.329052969502406</v>
      </c>
      <c r="AM211" s="217">
        <v>7.5250831644057676</v>
      </c>
      <c r="AN211" s="218">
        <v>479</v>
      </c>
      <c r="AO211" s="214">
        <v>371.74321503131523</v>
      </c>
      <c r="AP211" s="215">
        <v>50.933035890148588</v>
      </c>
      <c r="AQ211" s="219">
        <v>1236</v>
      </c>
      <c r="AR211" s="214">
        <v>7.2875889967637582</v>
      </c>
      <c r="AS211" s="220">
        <v>0.60536197361762922</v>
      </c>
      <c r="AT211" s="221">
        <v>1235</v>
      </c>
      <c r="AU211" s="214">
        <v>225.65991902834008</v>
      </c>
      <c r="AV211" s="222">
        <v>24.305697604179812</v>
      </c>
      <c r="AW211" s="219">
        <v>1196</v>
      </c>
      <c r="AX211" s="214">
        <v>25.068561872909697</v>
      </c>
      <c r="AY211" s="220">
        <v>6.4207529543155877</v>
      </c>
    </row>
    <row r="212" spans="24:51" ht="15.75" customHeight="1" thickBot="1">
      <c r="X212" s="31" t="s">
        <v>60</v>
      </c>
      <c r="AA212" s="191" t="s">
        <v>82</v>
      </c>
      <c r="AB212" s="223">
        <v>1127</v>
      </c>
      <c r="AC212" s="224">
        <v>26.263531499556343</v>
      </c>
      <c r="AD212" s="225">
        <v>4.7217831539766992</v>
      </c>
      <c r="AE212" s="226">
        <v>1256</v>
      </c>
      <c r="AF212" s="224">
        <v>23.790605095541402</v>
      </c>
      <c r="AG212" s="227">
        <v>6.0072891723920172</v>
      </c>
      <c r="AH212" s="228">
        <v>1254</v>
      </c>
      <c r="AI212" s="224">
        <v>49.854066985645936</v>
      </c>
      <c r="AJ212" s="225">
        <v>10.282155547066846</v>
      </c>
      <c r="AK212" s="226">
        <v>1255</v>
      </c>
      <c r="AL212" s="224">
        <v>48.72828685258964</v>
      </c>
      <c r="AM212" s="227">
        <v>6.3905025282159089</v>
      </c>
      <c r="AN212" s="228">
        <v>465</v>
      </c>
      <c r="AO212" s="224">
        <v>304.25806451612902</v>
      </c>
      <c r="AP212" s="225">
        <v>47.824208389495155</v>
      </c>
      <c r="AQ212" s="229">
        <v>1242</v>
      </c>
      <c r="AR212" s="230">
        <v>8.8315217391304426</v>
      </c>
      <c r="AS212" s="231">
        <v>0.77134480297916297</v>
      </c>
      <c r="AT212" s="232">
        <v>1258</v>
      </c>
      <c r="AU212" s="230">
        <v>175.43402225755167</v>
      </c>
      <c r="AV212" s="233">
        <v>22.390291159193605</v>
      </c>
      <c r="AW212" s="229">
        <v>1194</v>
      </c>
      <c r="AX212" s="230">
        <v>14.514237855946398</v>
      </c>
      <c r="AY212" s="231">
        <v>4.356425197284862</v>
      </c>
    </row>
    <row r="213" spans="24:51" ht="15.75" customHeight="1">
      <c r="AA213" s="56" t="s">
        <v>85</v>
      </c>
      <c r="AB213" s="193">
        <v>1151</v>
      </c>
      <c r="AC213" s="194">
        <v>40.880973066898349</v>
      </c>
      <c r="AD213" s="195">
        <v>7.4250786274590252</v>
      </c>
      <c r="AE213" s="196">
        <v>1262</v>
      </c>
      <c r="AF213" s="194">
        <v>31.284469096671948</v>
      </c>
      <c r="AG213" s="197">
        <v>6.0398095336762223</v>
      </c>
      <c r="AH213" s="198">
        <v>1264</v>
      </c>
      <c r="AI213" s="194">
        <v>51.793512658227847</v>
      </c>
      <c r="AJ213" s="195">
        <v>11.156223315884745</v>
      </c>
      <c r="AK213" s="196">
        <v>1256</v>
      </c>
      <c r="AL213" s="194">
        <v>58.484076433121018</v>
      </c>
      <c r="AM213" s="197">
        <v>7.1225443599715881</v>
      </c>
      <c r="AN213" s="198">
        <v>466</v>
      </c>
      <c r="AO213" s="194">
        <v>371.19957081545067</v>
      </c>
      <c r="AP213" s="195">
        <v>52.637729412995341</v>
      </c>
      <c r="AQ213" s="199">
        <v>1254</v>
      </c>
      <c r="AR213" s="194">
        <v>7.2174800637958567</v>
      </c>
      <c r="AS213" s="200">
        <v>0.60343173107507186</v>
      </c>
      <c r="AT213" s="201">
        <v>1254</v>
      </c>
      <c r="AU213" s="194">
        <v>230.05502392344496</v>
      </c>
      <c r="AV213" s="202">
        <v>24.264872835182171</v>
      </c>
      <c r="AW213" s="199">
        <v>1212</v>
      </c>
      <c r="AX213" s="194">
        <v>26.21864686468647</v>
      </c>
      <c r="AY213" s="200">
        <v>6.4766054357977545</v>
      </c>
    </row>
    <row r="214" spans="24:51" ht="15.75" customHeight="1" thickBot="1">
      <c r="AA214" s="57" t="s">
        <v>84</v>
      </c>
      <c r="AB214" s="223">
        <v>1103</v>
      </c>
      <c r="AC214" s="224">
        <v>26.70806890299184</v>
      </c>
      <c r="AD214" s="225">
        <v>4.670852326580353</v>
      </c>
      <c r="AE214" s="226">
        <v>1226</v>
      </c>
      <c r="AF214" s="224">
        <v>24.357259380097879</v>
      </c>
      <c r="AG214" s="227">
        <v>6.2836383767048778</v>
      </c>
      <c r="AH214" s="228">
        <v>1231</v>
      </c>
      <c r="AI214" s="224">
        <v>50.501218521527214</v>
      </c>
      <c r="AJ214" s="225">
        <v>10.027004487201895</v>
      </c>
      <c r="AK214" s="226">
        <v>1226</v>
      </c>
      <c r="AL214" s="224">
        <v>48.916802610114189</v>
      </c>
      <c r="AM214" s="227">
        <v>6.4182342371453158</v>
      </c>
      <c r="AN214" s="228">
        <v>442</v>
      </c>
      <c r="AO214" s="224">
        <v>304.2873303167421</v>
      </c>
      <c r="AP214" s="225">
        <v>44.929973393742223</v>
      </c>
      <c r="AQ214" s="229">
        <v>1215</v>
      </c>
      <c r="AR214" s="230">
        <v>8.8825020576131664</v>
      </c>
      <c r="AS214" s="231">
        <v>0.80360821778478586</v>
      </c>
      <c r="AT214" s="232">
        <v>1227</v>
      </c>
      <c r="AU214" s="230">
        <v>174.01548492257538</v>
      </c>
      <c r="AV214" s="233">
        <v>23.464910871464287</v>
      </c>
      <c r="AW214" s="229">
        <v>1170</v>
      </c>
      <c r="AX214" s="230">
        <v>14.614529914529914</v>
      </c>
      <c r="AY214" s="231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0"/>
      <c r="AB216" s="71"/>
      <c r="AC216" s="72"/>
      <c r="AD216" s="72"/>
      <c r="AE216" s="71"/>
      <c r="AF216" s="72"/>
      <c r="AG216" s="72"/>
      <c r="AH216" s="71"/>
      <c r="AI216" s="72"/>
      <c r="AJ216" s="72"/>
      <c r="AK216" s="71"/>
      <c r="AL216" s="72"/>
      <c r="AM216" s="72"/>
      <c r="AN216" s="71"/>
      <c r="AO216" s="72"/>
      <c r="AP216" s="72"/>
      <c r="AQ216" s="71"/>
      <c r="AR216" s="72"/>
      <c r="AS216" s="72"/>
      <c r="AT216" s="71"/>
      <c r="AU216" s="72"/>
      <c r="AV216" s="72"/>
      <c r="AW216" s="71"/>
      <c r="AX216" s="72"/>
      <c r="AY216" s="72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1" t="s">
        <v>29</v>
      </c>
      <c r="AB221" s="323" t="s">
        <v>42</v>
      </c>
      <c r="AC221" s="319"/>
      <c r="AD221" s="319"/>
      <c r="AE221" s="318" t="s">
        <v>43</v>
      </c>
      <c r="AF221" s="319"/>
      <c r="AG221" s="315"/>
      <c r="AH221" s="318" t="s">
        <v>44</v>
      </c>
      <c r="AI221" s="319"/>
      <c r="AJ221" s="319"/>
      <c r="AK221" s="318" t="s">
        <v>45</v>
      </c>
      <c r="AL221" s="319"/>
      <c r="AM221" s="320"/>
      <c r="AN221" s="324" t="s">
        <v>130</v>
      </c>
      <c r="AO221" s="325"/>
      <c r="AP221" s="326"/>
      <c r="AQ221" s="318" t="s">
        <v>46</v>
      </c>
      <c r="AR221" s="319"/>
      <c r="AS221" s="319"/>
      <c r="AT221" s="315" t="s">
        <v>47</v>
      </c>
      <c r="AU221" s="316"/>
      <c r="AV221" s="317"/>
      <c r="AW221" s="318" t="s">
        <v>101</v>
      </c>
      <c r="AX221" s="319"/>
      <c r="AY221" s="320"/>
    </row>
    <row r="222" spans="24:51" ht="15.75" customHeight="1" thickBot="1">
      <c r="AA222" s="322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3">
        <v>8924</v>
      </c>
      <c r="AC223" s="263">
        <v>23.992940385476999</v>
      </c>
      <c r="AD223" s="264">
        <v>6.4234782709192997</v>
      </c>
      <c r="AE223" s="248">
        <v>8843</v>
      </c>
      <c r="AF223" s="265">
        <v>22.612461834219001</v>
      </c>
      <c r="AG223" s="266">
        <v>5.8980912985904999</v>
      </c>
      <c r="AH223" s="253">
        <v>8899</v>
      </c>
      <c r="AI223" s="263">
        <v>40.538487470501998</v>
      </c>
      <c r="AJ223" s="264">
        <v>10.38117952326</v>
      </c>
      <c r="AK223" s="253">
        <v>8834</v>
      </c>
      <c r="AL223" s="263">
        <v>47.987434910573</v>
      </c>
      <c r="AM223" s="264">
        <v>8.0296180284416998</v>
      </c>
      <c r="AN223" s="253">
        <v>685</v>
      </c>
      <c r="AO223" s="263">
        <v>457.55474452555001</v>
      </c>
      <c r="AP223" s="264">
        <v>95.042658913118004</v>
      </c>
      <c r="AQ223" s="253">
        <v>8704</v>
      </c>
      <c r="AR223" s="263">
        <v>8.6952665441000008</v>
      </c>
      <c r="AS223" s="264">
        <v>1.1092926912000001</v>
      </c>
      <c r="AT223" s="253">
        <v>8817</v>
      </c>
      <c r="AU223" s="265">
        <v>179.56062152659999</v>
      </c>
      <c r="AV223" s="266">
        <v>28.868034447504002</v>
      </c>
      <c r="AW223" s="253">
        <v>8808</v>
      </c>
      <c r="AX223" s="263">
        <v>16.726498637601999</v>
      </c>
      <c r="AY223" s="264">
        <v>5.3161237055005</v>
      </c>
    </row>
    <row r="224" spans="24:51" ht="15.75" customHeight="1" thickBot="1">
      <c r="AA224" s="68" t="s">
        <v>123</v>
      </c>
      <c r="AB224" s="260">
        <v>8657</v>
      </c>
      <c r="AC224" s="267">
        <v>21.045627815641001</v>
      </c>
      <c r="AD224" s="268">
        <v>4.5009109908241998</v>
      </c>
      <c r="AE224" s="260">
        <v>8544</v>
      </c>
      <c r="AF224" s="267">
        <v>19.166198501873001</v>
      </c>
      <c r="AG224" s="268">
        <v>5.3578705900230004</v>
      </c>
      <c r="AH224" s="260">
        <v>8612</v>
      </c>
      <c r="AI224" s="267">
        <v>43.316302833256003</v>
      </c>
      <c r="AJ224" s="268">
        <v>10.364814517812</v>
      </c>
      <c r="AK224" s="255">
        <v>8554</v>
      </c>
      <c r="AL224" s="269">
        <v>43.973579611877</v>
      </c>
      <c r="AM224" s="270">
        <v>6.6877897763835001</v>
      </c>
      <c r="AN224" s="255">
        <v>627</v>
      </c>
      <c r="AO224" s="269">
        <v>324.7033492823</v>
      </c>
      <c r="AP224" s="270">
        <v>53.553007733709002</v>
      </c>
      <c r="AQ224" s="255">
        <v>8394</v>
      </c>
      <c r="AR224" s="269">
        <v>9.2912318322999994</v>
      </c>
      <c r="AS224" s="270">
        <v>0.94039537449999999</v>
      </c>
      <c r="AT224" s="255">
        <v>8541</v>
      </c>
      <c r="AU224" s="269">
        <v>160.18897084650999</v>
      </c>
      <c r="AV224" s="270">
        <v>24.177376831962</v>
      </c>
      <c r="AW224" s="260">
        <v>8510</v>
      </c>
      <c r="AX224" s="267">
        <v>10.268860164512001</v>
      </c>
      <c r="AY224" s="268">
        <v>3.4810375286199999</v>
      </c>
    </row>
    <row r="225" spans="27:51" ht="15.75" customHeight="1">
      <c r="AA225" s="58" t="s">
        <v>77</v>
      </c>
      <c r="AB225" s="248">
        <v>8988</v>
      </c>
      <c r="AC225" s="265">
        <v>29.500111259457</v>
      </c>
      <c r="AD225" s="266">
        <v>7.2376944976365998</v>
      </c>
      <c r="AE225" s="253">
        <v>8893</v>
      </c>
      <c r="AF225" s="263">
        <v>26.169908917126001</v>
      </c>
      <c r="AG225" s="264">
        <v>6.2758799999306003</v>
      </c>
      <c r="AH225" s="253">
        <v>8954</v>
      </c>
      <c r="AI225" s="263">
        <v>45.022671431761999</v>
      </c>
      <c r="AJ225" s="264">
        <v>11.118938021268001</v>
      </c>
      <c r="AK225" s="253">
        <v>8842</v>
      </c>
      <c r="AL225" s="263">
        <v>51.256276860439002</v>
      </c>
      <c r="AM225" s="264">
        <v>8.4125963036157998</v>
      </c>
      <c r="AN225" s="253">
        <v>714</v>
      </c>
      <c r="AO225" s="263">
        <v>422.02661064426002</v>
      </c>
      <c r="AP225" s="264">
        <v>81.690557085671998</v>
      </c>
      <c r="AQ225" s="253">
        <v>8719</v>
      </c>
      <c r="AR225" s="263">
        <v>8.0769468975999992</v>
      </c>
      <c r="AS225" s="264">
        <v>0.93008930089999997</v>
      </c>
      <c r="AT225" s="253">
        <v>8857</v>
      </c>
      <c r="AU225" s="263">
        <v>196.08004967822001</v>
      </c>
      <c r="AV225" s="264">
        <v>29.507922788881999</v>
      </c>
      <c r="AW225" s="253">
        <v>8839</v>
      </c>
      <c r="AX225" s="263">
        <v>19.702115623939001</v>
      </c>
      <c r="AY225" s="264">
        <v>6.0047001131195996</v>
      </c>
    </row>
    <row r="226" spans="27:51" ht="15.75" customHeight="1" thickBot="1">
      <c r="AA226" s="57" t="s">
        <v>76</v>
      </c>
      <c r="AB226" s="255">
        <v>8596</v>
      </c>
      <c r="AC226" s="269">
        <v>23.014076314564999</v>
      </c>
      <c r="AD226" s="270">
        <v>4.6815431887146</v>
      </c>
      <c r="AE226" s="260">
        <v>8481</v>
      </c>
      <c r="AF226" s="267">
        <v>21.41598868058</v>
      </c>
      <c r="AG226" s="268">
        <v>5.7083643521792</v>
      </c>
      <c r="AH226" s="260">
        <v>8566</v>
      </c>
      <c r="AI226" s="267">
        <v>46.148727527433998</v>
      </c>
      <c r="AJ226" s="268">
        <v>10.744457951164</v>
      </c>
      <c r="AK226" s="260">
        <v>8468</v>
      </c>
      <c r="AL226" s="267">
        <v>45.504251299007997</v>
      </c>
      <c r="AM226" s="268">
        <v>6.8463268750362003</v>
      </c>
      <c r="AN226" s="260">
        <v>626</v>
      </c>
      <c r="AO226" s="267">
        <v>314.04952076677</v>
      </c>
      <c r="AP226" s="268">
        <v>53.635383318942999</v>
      </c>
      <c r="AQ226" s="260">
        <v>8249</v>
      </c>
      <c r="AR226" s="267">
        <v>9.0659110194999997</v>
      </c>
      <c r="AS226" s="268">
        <v>0.9211383715</v>
      </c>
      <c r="AT226" s="260">
        <v>8466</v>
      </c>
      <c r="AU226" s="267">
        <v>164.14564138909</v>
      </c>
      <c r="AV226" s="268">
        <v>24.862255910327999</v>
      </c>
      <c r="AW226" s="260">
        <v>8444</v>
      </c>
      <c r="AX226" s="267">
        <v>11.744433917575</v>
      </c>
      <c r="AY226" s="268">
        <v>3.9390188830769999</v>
      </c>
    </row>
    <row r="227" spans="27:51" ht="15.75" customHeight="1">
      <c r="AA227" s="56" t="s">
        <v>79</v>
      </c>
      <c r="AB227" s="253">
        <v>9220</v>
      </c>
      <c r="AC227" s="263">
        <v>34.025162689805001</v>
      </c>
      <c r="AD227" s="264">
        <v>7.4108957397223998</v>
      </c>
      <c r="AE227" s="253">
        <v>9083</v>
      </c>
      <c r="AF227" s="263">
        <v>28.457007596608999</v>
      </c>
      <c r="AG227" s="264">
        <v>6.1510026742420996</v>
      </c>
      <c r="AH227" s="253">
        <v>9147</v>
      </c>
      <c r="AI227" s="263">
        <v>48.461572100142</v>
      </c>
      <c r="AJ227" s="264">
        <v>11.319917186231001</v>
      </c>
      <c r="AK227" s="253">
        <v>9024</v>
      </c>
      <c r="AL227" s="263">
        <v>54.499113475176998</v>
      </c>
      <c r="AM227" s="264">
        <v>8.0987887584273999</v>
      </c>
      <c r="AN227" s="253">
        <v>703</v>
      </c>
      <c r="AO227" s="263">
        <v>408.54054054054001</v>
      </c>
      <c r="AP227" s="264">
        <v>71.952110880128004</v>
      </c>
      <c r="AQ227" s="253">
        <v>8934</v>
      </c>
      <c r="AR227" s="263">
        <v>7.6564629504999999</v>
      </c>
      <c r="AS227" s="264">
        <v>0.83671751999999999</v>
      </c>
      <c r="AT227" s="248">
        <v>9040</v>
      </c>
      <c r="AU227" s="265">
        <v>209.90818584070999</v>
      </c>
      <c r="AV227" s="266">
        <v>28.433197288915</v>
      </c>
      <c r="AW227" s="253">
        <v>9044</v>
      </c>
      <c r="AX227" s="263">
        <v>22.227111897391001</v>
      </c>
      <c r="AY227" s="264">
        <v>6.2983923265219</v>
      </c>
    </row>
    <row r="228" spans="27:51" ht="15.75" customHeight="1" thickBot="1">
      <c r="AA228" s="57" t="s">
        <v>78</v>
      </c>
      <c r="AB228" s="260">
        <v>8477</v>
      </c>
      <c r="AC228" s="267">
        <v>24.612008965436001</v>
      </c>
      <c r="AD228" s="268">
        <v>4.8206984690018997</v>
      </c>
      <c r="AE228" s="260">
        <v>8349</v>
      </c>
      <c r="AF228" s="267">
        <v>23.326146843933</v>
      </c>
      <c r="AG228" s="268">
        <v>5.8962530855184996</v>
      </c>
      <c r="AH228" s="260">
        <v>8432</v>
      </c>
      <c r="AI228" s="267">
        <v>48.870730550285003</v>
      </c>
      <c r="AJ228" s="268">
        <v>10.304399753878</v>
      </c>
      <c r="AK228" s="260">
        <v>8306</v>
      </c>
      <c r="AL228" s="267">
        <v>46.741873344570003</v>
      </c>
      <c r="AM228" s="268">
        <v>6.7789255936012998</v>
      </c>
      <c r="AN228" s="260">
        <v>672</v>
      </c>
      <c r="AO228" s="267">
        <v>316.33779761904998</v>
      </c>
      <c r="AP228" s="268">
        <v>52.954586734720998</v>
      </c>
      <c r="AQ228" s="260">
        <v>8147</v>
      </c>
      <c r="AR228" s="267">
        <v>8.9146066036999994</v>
      </c>
      <c r="AS228" s="268">
        <v>0.92411973059999997</v>
      </c>
      <c r="AT228" s="255">
        <v>8313</v>
      </c>
      <c r="AU228" s="269">
        <v>167.78226873572001</v>
      </c>
      <c r="AV228" s="270">
        <v>24.695118584591999</v>
      </c>
      <c r="AW228" s="260">
        <v>8283</v>
      </c>
      <c r="AX228" s="267">
        <v>12.7857056622</v>
      </c>
      <c r="AY228" s="268">
        <v>4.1899280624620996</v>
      </c>
    </row>
    <row r="229" spans="27:51" ht="15.75" customHeight="1">
      <c r="AA229" s="56" t="s">
        <v>81</v>
      </c>
      <c r="AB229" s="234">
        <v>6116</v>
      </c>
      <c r="AC229" s="235">
        <v>36.600882930019999</v>
      </c>
      <c r="AD229" s="236">
        <v>7.1438525194500997</v>
      </c>
      <c r="AE229" s="234">
        <v>6099</v>
      </c>
      <c r="AF229" s="235">
        <v>28.202000327922999</v>
      </c>
      <c r="AG229" s="236">
        <v>5.8116994396232</v>
      </c>
      <c r="AH229" s="237">
        <v>6115</v>
      </c>
      <c r="AI229" s="235">
        <v>48.892886345053</v>
      </c>
      <c r="AJ229" s="238">
        <v>11.233135074890001</v>
      </c>
      <c r="AK229" s="234">
        <v>6095</v>
      </c>
      <c r="AL229" s="235">
        <v>56.815750615257997</v>
      </c>
      <c r="AM229" s="236">
        <v>6.5612172172543</v>
      </c>
      <c r="AN229" s="253">
        <v>1123</v>
      </c>
      <c r="AO229" s="263">
        <v>402.17453250223002</v>
      </c>
      <c r="AP229" s="264">
        <v>69.237982423006002</v>
      </c>
      <c r="AQ229" s="234">
        <v>5956</v>
      </c>
      <c r="AR229" s="235">
        <v>7.5438213566151999</v>
      </c>
      <c r="AS229" s="236">
        <v>0.70692183176470003</v>
      </c>
      <c r="AT229" s="237">
        <v>6097</v>
      </c>
      <c r="AU229" s="235">
        <v>218.25848778087999</v>
      </c>
      <c r="AV229" s="238">
        <v>25.295402461809999</v>
      </c>
      <c r="AW229" s="239">
        <v>6052</v>
      </c>
      <c r="AX229" s="271">
        <v>22.889127561136998</v>
      </c>
      <c r="AY229" s="240">
        <v>6.0005316322826996</v>
      </c>
    </row>
    <row r="230" spans="27:51" ht="15.75" customHeight="1" thickBot="1">
      <c r="AA230" s="57" t="s">
        <v>80</v>
      </c>
      <c r="AB230" s="241">
        <v>5997</v>
      </c>
      <c r="AC230" s="242">
        <v>24.926963481741002</v>
      </c>
      <c r="AD230" s="243">
        <v>4.6373129556313</v>
      </c>
      <c r="AE230" s="241">
        <v>5974</v>
      </c>
      <c r="AF230" s="242">
        <v>22.092233009708998</v>
      </c>
      <c r="AG230" s="243">
        <v>5.6853158171151996</v>
      </c>
      <c r="AH230" s="244">
        <v>6005</v>
      </c>
      <c r="AI230" s="242">
        <v>48.424979184012997</v>
      </c>
      <c r="AJ230" s="245">
        <v>10.325123247384999</v>
      </c>
      <c r="AK230" s="241">
        <v>5970</v>
      </c>
      <c r="AL230" s="242">
        <v>47.898157453936001</v>
      </c>
      <c r="AM230" s="243">
        <v>5.6463913776153998</v>
      </c>
      <c r="AN230" s="255">
        <v>776</v>
      </c>
      <c r="AO230" s="269">
        <v>309.38144329897</v>
      </c>
      <c r="AP230" s="270">
        <v>45.606183689148999</v>
      </c>
      <c r="AQ230" s="241">
        <v>5857</v>
      </c>
      <c r="AR230" s="242">
        <v>9.0259518524841997</v>
      </c>
      <c r="AS230" s="243">
        <v>0.82990915198610005</v>
      </c>
      <c r="AT230" s="244">
        <v>5977</v>
      </c>
      <c r="AU230" s="242">
        <v>169.38949305672</v>
      </c>
      <c r="AV230" s="245">
        <v>22.984422509015999</v>
      </c>
      <c r="AW230" s="246">
        <v>5954</v>
      </c>
      <c r="AX230" s="272">
        <v>12.691971783674999</v>
      </c>
      <c r="AY230" s="247">
        <v>3.8720740621309</v>
      </c>
    </row>
    <row r="231" spans="27:51" ht="15.75" customHeight="1">
      <c r="AA231" s="56" t="s">
        <v>83</v>
      </c>
      <c r="AB231" s="248">
        <v>5950</v>
      </c>
      <c r="AC231" s="249">
        <v>38.587394957983001</v>
      </c>
      <c r="AD231" s="250">
        <v>7.4539213701611002</v>
      </c>
      <c r="AE231" s="248">
        <v>5903</v>
      </c>
      <c r="AF231" s="249">
        <v>29.534304590885998</v>
      </c>
      <c r="AG231" s="250">
        <v>5.9212441583083999</v>
      </c>
      <c r="AH231" s="251">
        <v>5932</v>
      </c>
      <c r="AI231" s="249">
        <v>50.867835468644998</v>
      </c>
      <c r="AJ231" s="252">
        <v>11.373047609965001</v>
      </c>
      <c r="AK231" s="248">
        <v>5904</v>
      </c>
      <c r="AL231" s="249">
        <v>57.561144986450003</v>
      </c>
      <c r="AM231" s="250">
        <v>7.1819829189525999</v>
      </c>
      <c r="AN231" s="253">
        <v>1061</v>
      </c>
      <c r="AO231" s="263">
        <v>394.31856738926001</v>
      </c>
      <c r="AP231" s="264">
        <v>76.530079942849</v>
      </c>
      <c r="AQ231" s="248">
        <v>5829</v>
      </c>
      <c r="AR231" s="249">
        <v>7.3894321495968001</v>
      </c>
      <c r="AS231" s="250">
        <v>0.75604961430369999</v>
      </c>
      <c r="AT231" s="251">
        <v>5911</v>
      </c>
      <c r="AU231" s="249">
        <v>223.37320250381001</v>
      </c>
      <c r="AV231" s="252">
        <v>26.306030252153001</v>
      </c>
      <c r="AW231" s="253">
        <v>5866</v>
      </c>
      <c r="AX231" s="263">
        <v>24.405727923628</v>
      </c>
      <c r="AY231" s="254">
        <v>6.356882242108</v>
      </c>
    </row>
    <row r="232" spans="27:51" ht="15.75" customHeight="1" thickBot="1">
      <c r="AA232" s="57" t="s">
        <v>82</v>
      </c>
      <c r="AB232" s="255">
        <v>6019</v>
      </c>
      <c r="AC232" s="256">
        <v>25.674862934042</v>
      </c>
      <c r="AD232" s="257">
        <v>4.7844656051578998</v>
      </c>
      <c r="AE232" s="255">
        <v>5955</v>
      </c>
      <c r="AF232" s="256">
        <v>22.974979009236002</v>
      </c>
      <c r="AG232" s="257">
        <v>5.8364691522641001</v>
      </c>
      <c r="AH232" s="258">
        <v>5998</v>
      </c>
      <c r="AI232" s="256">
        <v>49.318272757586001</v>
      </c>
      <c r="AJ232" s="259">
        <v>10.510842423668</v>
      </c>
      <c r="AK232" s="255">
        <v>5970</v>
      </c>
      <c r="AL232" s="256">
        <v>48.139363484086999</v>
      </c>
      <c r="AM232" s="257">
        <v>5.9282871588823998</v>
      </c>
      <c r="AN232" s="260">
        <v>798</v>
      </c>
      <c r="AO232" s="267">
        <v>308.09899749373</v>
      </c>
      <c r="AP232" s="268">
        <v>53.721868179542</v>
      </c>
      <c r="AQ232" s="255">
        <v>5829</v>
      </c>
      <c r="AR232" s="256">
        <v>9.0163835992450991</v>
      </c>
      <c r="AS232" s="257">
        <v>0.90783077738219997</v>
      </c>
      <c r="AT232" s="258">
        <v>5971</v>
      </c>
      <c r="AU232" s="256">
        <v>169.94607268464</v>
      </c>
      <c r="AV232" s="259">
        <v>23.021127269049</v>
      </c>
      <c r="AW232" s="260">
        <v>5933</v>
      </c>
      <c r="AX232" s="267">
        <v>13.195516602055999</v>
      </c>
      <c r="AY232" s="261">
        <v>4.0223415336031998</v>
      </c>
    </row>
    <row r="233" spans="27:51" ht="15.75" customHeight="1">
      <c r="AA233" s="56" t="s">
        <v>85</v>
      </c>
      <c r="AB233" s="234">
        <v>6195</v>
      </c>
      <c r="AC233" s="235">
        <v>40.374495560935998</v>
      </c>
      <c r="AD233" s="236">
        <v>7.4932018517278003</v>
      </c>
      <c r="AE233" s="234">
        <v>6146</v>
      </c>
      <c r="AF233" s="235">
        <v>30.683859420760999</v>
      </c>
      <c r="AG233" s="236">
        <v>6.1034309717118003</v>
      </c>
      <c r="AH233" s="237">
        <v>6158</v>
      </c>
      <c r="AI233" s="235">
        <v>51.825592724910997</v>
      </c>
      <c r="AJ233" s="238">
        <v>11.543244679908</v>
      </c>
      <c r="AK233" s="234">
        <v>6125</v>
      </c>
      <c r="AL233" s="235">
        <v>58.464979591837</v>
      </c>
      <c r="AM233" s="236">
        <v>7.4166799906699996</v>
      </c>
      <c r="AN233" s="253">
        <v>1066</v>
      </c>
      <c r="AO233" s="263">
        <v>403.06285178235999</v>
      </c>
      <c r="AP233" s="264">
        <v>82.935705562875</v>
      </c>
      <c r="AQ233" s="234">
        <v>6006</v>
      </c>
      <c r="AR233" s="235">
        <v>7.3437562437562001</v>
      </c>
      <c r="AS233" s="236">
        <v>0.75879312333479998</v>
      </c>
      <c r="AT233" s="237">
        <v>6138</v>
      </c>
      <c r="AU233" s="235">
        <v>226.87601824698999</v>
      </c>
      <c r="AV233" s="238">
        <v>26.380689784931</v>
      </c>
      <c r="AW233" s="239">
        <v>6092</v>
      </c>
      <c r="AX233" s="271">
        <v>25.226854891660999</v>
      </c>
      <c r="AY233" s="240">
        <v>6.4276084057539</v>
      </c>
    </row>
    <row r="234" spans="27:51" ht="15.75" customHeight="1" thickBot="1">
      <c r="AA234" s="57" t="s">
        <v>84</v>
      </c>
      <c r="AB234" s="255">
        <v>6063</v>
      </c>
      <c r="AC234" s="256">
        <v>26.259112650502999</v>
      </c>
      <c r="AD234" s="257">
        <v>4.8339626249618997</v>
      </c>
      <c r="AE234" s="255">
        <v>5996</v>
      </c>
      <c r="AF234" s="256">
        <v>23.820046697799</v>
      </c>
      <c r="AG234" s="257">
        <v>5.9946992207095997</v>
      </c>
      <c r="AH234" s="258">
        <v>6049</v>
      </c>
      <c r="AI234" s="256">
        <v>50.199206480409998</v>
      </c>
      <c r="AJ234" s="259">
        <v>10.376501582156999</v>
      </c>
      <c r="AK234" s="255">
        <v>5986</v>
      </c>
      <c r="AL234" s="256">
        <v>48.683260942197997</v>
      </c>
      <c r="AM234" s="257">
        <v>6.2071382459292996</v>
      </c>
      <c r="AN234" s="260">
        <v>706</v>
      </c>
      <c r="AO234" s="267">
        <v>312.32577903683</v>
      </c>
      <c r="AP234" s="268">
        <v>53.858694430001997</v>
      </c>
      <c r="AQ234" s="255">
        <v>5870</v>
      </c>
      <c r="AR234" s="256">
        <v>9.0370187393526002</v>
      </c>
      <c r="AS234" s="257">
        <v>0.97872807427289998</v>
      </c>
      <c r="AT234" s="258">
        <v>5996</v>
      </c>
      <c r="AU234" s="256">
        <v>171.53068712474999</v>
      </c>
      <c r="AV234" s="259">
        <v>23.911629610304001</v>
      </c>
      <c r="AW234" s="260">
        <v>5978</v>
      </c>
      <c r="AX234" s="267">
        <v>13.666276346604</v>
      </c>
      <c r="AY234" s="26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データシート（中１男子）</vt:lpstr>
      <vt:lpstr>データシート（中２男子）</vt:lpstr>
      <vt:lpstr>データシート（中３男子）</vt:lpstr>
      <vt:lpstr>データシート （中１女子）</vt:lpstr>
      <vt:lpstr>データシート （中２女子）</vt:lpstr>
      <vt:lpstr>データシート （中３女子）</vt:lpstr>
      <vt:lpstr>グラフ（中1男子）</vt:lpstr>
      <vt:lpstr>グラフ（中２男子）</vt:lpstr>
      <vt:lpstr>グラフ（中３男子）</vt:lpstr>
      <vt:lpstr>グラフ（中1女子)</vt:lpstr>
      <vt:lpstr>グラフ（中２女子)</vt:lpstr>
      <vt:lpstr>グラフ（中３女子)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2021-04-16T04:57:03Z</cp:lastPrinted>
  <dcterms:created xsi:type="dcterms:W3CDTF">2007-05-16T09:20:50Z</dcterms:created>
  <dcterms:modified xsi:type="dcterms:W3CDTF">2023-11-30T02:03:41Z</dcterms:modified>
</cp:coreProperties>
</file>