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10" windowWidth="20505" windowHeight="3870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calcPr calcId="145621"/>
</workbook>
</file>

<file path=xl/calcChain.xml><?xml version="1.0" encoding="utf-8"?>
<calcChain xmlns="http://schemas.openxmlformats.org/spreadsheetml/2006/main"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  <c r="AP68" i="12"/>
  <c r="AP71" i="12" s="1"/>
  <c r="AN68" i="12"/>
  <c r="AN71" i="12" s="1"/>
  <c r="AP61" i="12"/>
  <c r="AO61" i="12"/>
  <c r="AO68" i="12" s="1"/>
  <c r="AO71" i="12" s="1"/>
  <c r="AN61" i="12"/>
  <c r="AN68" i="11"/>
  <c r="AN71" i="11" s="1"/>
  <c r="AO61" i="11"/>
  <c r="AO68" i="11" s="1"/>
  <c r="AO71" i="11" s="1"/>
  <c r="AN61" i="11"/>
  <c r="AP58" i="11"/>
  <c r="AP54" i="11"/>
  <c r="AP38" i="11"/>
  <c r="AP34" i="11"/>
  <c r="AP30" i="11"/>
  <c r="AP61" i="11" s="1"/>
  <c r="AP68" i="11" s="1"/>
  <c r="AP71" i="11" s="1"/>
  <c r="AN68" i="10"/>
  <c r="AN71" i="10" s="1"/>
  <c r="AO61" i="10"/>
  <c r="AO68" i="10" s="1"/>
  <c r="AO71" i="10" s="1"/>
  <c r="AN61" i="10"/>
  <c r="AP58" i="10"/>
  <c r="AP54" i="10"/>
  <c r="AP34" i="10"/>
  <c r="AP30" i="10"/>
  <c r="AP61" i="10" s="1"/>
  <c r="AP68" i="10" s="1"/>
  <c r="AP71" i="10" s="1"/>
  <c r="AO61" i="9"/>
  <c r="AO68" i="9" s="1"/>
  <c r="AO71" i="9" s="1"/>
  <c r="AN61" i="9"/>
  <c r="AN68" i="9" s="1"/>
  <c r="AN71" i="9" s="1"/>
  <c r="AP58" i="9"/>
  <c r="AP54" i="9"/>
  <c r="AP30" i="9"/>
  <c r="AP61" i="9" s="1"/>
  <c r="AP68" i="9" s="1"/>
  <c r="AP71" i="9" s="1"/>
  <c r="AN68" i="8"/>
  <c r="AN71" i="8" s="1"/>
  <c r="AO61" i="8"/>
  <c r="AO68" i="8" s="1"/>
  <c r="AO71" i="8" s="1"/>
  <c r="AN61" i="8"/>
  <c r="AP58" i="8"/>
  <c r="AP34" i="8"/>
  <c r="AP30" i="8"/>
  <c r="AP61" i="8" s="1"/>
  <c r="AP68" i="8" s="1"/>
  <c r="AP71" i="8" s="1"/>
  <c r="AN68" i="7"/>
  <c r="AN71" i="7" s="1"/>
  <c r="AO61" i="7"/>
  <c r="AO68" i="7" s="1"/>
  <c r="AO71" i="7" s="1"/>
  <c r="AN61" i="7"/>
  <c r="AP58" i="7"/>
  <c r="AP54" i="7"/>
  <c r="AP34" i="7"/>
  <c r="AP30" i="7"/>
  <c r="AP61" i="7" s="1"/>
  <c r="AP68" i="7" s="1"/>
  <c r="AP71" i="7" s="1"/>
  <c r="AO61" i="6"/>
  <c r="AO68" i="6" s="1"/>
  <c r="AO71" i="6" s="1"/>
  <c r="AN61" i="6"/>
  <c r="AN68" i="6" s="1"/>
  <c r="AN71" i="6" s="1"/>
  <c r="AP58" i="6"/>
  <c r="AP54" i="6"/>
  <c r="AP34" i="6"/>
  <c r="AP61" i="6" s="1"/>
  <c r="AP68" i="6" s="1"/>
  <c r="AP71" i="6" s="1"/>
  <c r="AP30" i="6"/>
  <c r="AN68" i="5"/>
  <c r="AN71" i="5" s="1"/>
  <c r="AO61" i="5"/>
  <c r="AO68" i="5" s="1"/>
  <c r="AO71" i="5" s="1"/>
  <c r="AN61" i="5"/>
  <c r="AP58" i="5"/>
  <c r="AP54" i="5"/>
  <c r="AP34" i="5"/>
  <c r="AP30" i="5"/>
  <c r="AP61" i="5" s="1"/>
  <c r="AP68" i="5" s="1"/>
  <c r="AP71" i="5" s="1"/>
  <c r="AO61" i="4"/>
  <c r="AO68" i="4" s="1"/>
  <c r="AO71" i="4" s="1"/>
  <c r="AN61" i="4"/>
  <c r="AN68" i="4" s="1"/>
  <c r="AN71" i="4" s="1"/>
  <c r="AP58" i="4"/>
  <c r="AP54" i="4"/>
  <c r="AP34" i="4"/>
  <c r="AP61" i="4" s="1"/>
  <c r="AP68" i="4" s="1"/>
  <c r="AP71" i="4" s="1"/>
  <c r="AP30" i="4"/>
  <c r="AN68" i="3"/>
  <c r="AN71" i="3" s="1"/>
  <c r="AO61" i="3"/>
  <c r="AO68" i="3" s="1"/>
  <c r="AO71" i="3" s="1"/>
  <c r="AN61" i="3"/>
  <c r="AP58" i="3"/>
  <c r="AP54" i="3"/>
  <c r="AP34" i="3"/>
  <c r="AP30" i="3"/>
  <c r="AP61" i="3" s="1"/>
  <c r="AP68" i="3" s="1"/>
  <c r="AP71" i="3" s="1"/>
  <c r="AO61" i="2"/>
  <c r="AO68" i="2" s="1"/>
  <c r="AO71" i="2" s="1"/>
  <c r="AN61" i="2"/>
  <c r="AN68" i="2" s="1"/>
  <c r="AN71" i="2" s="1"/>
  <c r="AP58" i="2"/>
  <c r="AP54" i="2"/>
  <c r="AP30" i="2"/>
  <c r="AP61" i="2" s="1"/>
  <c r="AP68" i="2" s="1"/>
  <c r="AP71" i="2" s="1"/>
  <c r="AO61" i="1"/>
  <c r="AO68" i="1" s="1"/>
  <c r="AO71" i="1" s="1"/>
  <c r="AN61" i="1"/>
  <c r="AN68" i="1" s="1"/>
  <c r="AN71" i="1" s="1"/>
  <c r="AP58" i="1"/>
  <c r="AP54" i="1"/>
  <c r="AP38" i="1"/>
  <c r="AP61" i="1" s="1"/>
  <c r="AP68" i="1" s="1"/>
  <c r="AP71" i="1" s="1"/>
  <c r="AP30" i="1"/>
  <c r="AM68" i="12"/>
  <c r="AM71" i="12" s="1"/>
  <c r="AK68" i="12"/>
  <c r="AK71" i="12" s="1"/>
  <c r="AM61" i="12"/>
  <c r="AL61" i="12"/>
  <c r="AL68" i="12" s="1"/>
  <c r="AL71" i="12" s="1"/>
  <c r="AK61" i="12"/>
  <c r="AL69" i="11"/>
  <c r="AK68" i="11"/>
  <c r="AM63" i="11"/>
  <c r="AM69" i="11" s="1"/>
  <c r="AL63" i="11"/>
  <c r="AK63" i="11"/>
  <c r="AK69" i="11" s="1"/>
  <c r="AM61" i="11"/>
  <c r="AM68" i="11" s="1"/>
  <c r="AL61" i="11"/>
  <c r="AL68" i="11" s="1"/>
  <c r="AL71" i="11" s="1"/>
  <c r="AK61" i="11"/>
  <c r="AM68" i="10"/>
  <c r="AM71" i="10" s="1"/>
  <c r="AK68" i="10"/>
  <c r="AK71" i="10" s="1"/>
  <c r="AM61" i="10"/>
  <c r="AL61" i="10"/>
  <c r="AL68" i="10" s="1"/>
  <c r="AL71" i="10" s="1"/>
  <c r="AK61" i="10"/>
  <c r="AM68" i="9"/>
  <c r="AM71" i="9" s="1"/>
  <c r="AK68" i="9"/>
  <c r="AK71" i="9" s="1"/>
  <c r="AM61" i="9"/>
  <c r="AL61" i="9"/>
  <c r="AL68" i="9" s="1"/>
  <c r="AL71" i="9" s="1"/>
  <c r="AK61" i="9"/>
  <c r="AM68" i="8"/>
  <c r="AM71" i="8" s="1"/>
  <c r="AK68" i="8"/>
  <c r="AK71" i="8" s="1"/>
  <c r="AM61" i="8"/>
  <c r="AL61" i="8"/>
  <c r="AL68" i="8" s="1"/>
  <c r="AL71" i="8" s="1"/>
  <c r="AK61" i="8"/>
  <c r="AM68" i="7"/>
  <c r="AM71" i="7" s="1"/>
  <c r="AM61" i="7"/>
  <c r="AL61" i="7"/>
  <c r="AL68" i="7" s="1"/>
  <c r="AL71" i="7" s="1"/>
  <c r="AK61" i="7"/>
  <c r="AK68" i="7" s="1"/>
  <c r="AK71" i="7" s="1"/>
  <c r="AM68" i="6"/>
  <c r="AM71" i="6" s="1"/>
  <c r="AM61" i="6"/>
  <c r="AL61" i="6"/>
  <c r="AL68" i="6" s="1"/>
  <c r="AL71" i="6" s="1"/>
  <c r="AK61" i="6"/>
  <c r="AK68" i="6" s="1"/>
  <c r="AK71" i="6" s="1"/>
  <c r="AM68" i="5"/>
  <c r="AM71" i="5" s="1"/>
  <c r="AM61" i="5"/>
  <c r="AL61" i="5"/>
  <c r="AL68" i="5" s="1"/>
  <c r="AL71" i="5" s="1"/>
  <c r="AK61" i="5"/>
  <c r="AK68" i="5" s="1"/>
  <c r="AK71" i="5" s="1"/>
  <c r="AM68" i="4"/>
  <c r="AM71" i="4" s="1"/>
  <c r="AK68" i="4"/>
  <c r="AK71" i="4" s="1"/>
  <c r="AM61" i="4"/>
  <c r="AL61" i="4"/>
  <c r="AL68" i="4" s="1"/>
  <c r="AL71" i="4" s="1"/>
  <c r="AK61" i="4"/>
  <c r="AM68" i="3"/>
  <c r="AM71" i="3" s="1"/>
  <c r="AM61" i="3"/>
  <c r="AL61" i="3"/>
  <c r="AL68" i="3" s="1"/>
  <c r="AL71" i="3" s="1"/>
  <c r="AK61" i="3"/>
  <c r="AK68" i="3" s="1"/>
  <c r="AK71" i="3" s="1"/>
  <c r="AM68" i="2"/>
  <c r="AM71" i="2" s="1"/>
  <c r="AK68" i="2"/>
  <c r="AK71" i="2" s="1"/>
  <c r="AM61" i="2"/>
  <c r="AL61" i="2"/>
  <c r="AL68" i="2" s="1"/>
  <c r="AL71" i="2" s="1"/>
  <c r="AK61" i="2"/>
  <c r="AL71" i="1"/>
  <c r="AL68" i="1"/>
  <c r="AK68" i="1"/>
  <c r="AK71" i="1" s="1"/>
  <c r="AM61" i="1"/>
  <c r="AM68" i="1" s="1"/>
  <c r="AM71" i="1" s="1"/>
  <c r="AL61" i="1"/>
  <c r="AK61" i="1"/>
  <c r="AJ68" i="12"/>
  <c r="AJ71" i="12" s="1"/>
  <c r="AH68" i="12"/>
  <c r="AH71" i="12" s="1"/>
  <c r="AJ61" i="12"/>
  <c r="AI61" i="12"/>
  <c r="AI68" i="12" s="1"/>
  <c r="AI71" i="12" s="1"/>
  <c r="AH61" i="12"/>
  <c r="AJ68" i="11"/>
  <c r="AJ71" i="11" s="1"/>
  <c r="AH68" i="11"/>
  <c r="AH71" i="11" s="1"/>
  <c r="AJ61" i="11"/>
  <c r="AI61" i="11"/>
  <c r="AI68" i="11" s="1"/>
  <c r="AI71" i="11" s="1"/>
  <c r="AH61" i="11"/>
  <c r="AJ68" i="10"/>
  <c r="AJ71" i="10" s="1"/>
  <c r="AH68" i="10"/>
  <c r="AH71" i="10" s="1"/>
  <c r="AJ61" i="10"/>
  <c r="AI61" i="10"/>
  <c r="AI68" i="10" s="1"/>
  <c r="AI71" i="10" s="1"/>
  <c r="AH61" i="10"/>
  <c r="AJ68" i="9"/>
  <c r="AJ71" i="9" s="1"/>
  <c r="AH68" i="9"/>
  <c r="AH71" i="9" s="1"/>
  <c r="AJ61" i="9"/>
  <c r="AI61" i="9"/>
  <c r="AI68" i="9" s="1"/>
  <c r="AI71" i="9" s="1"/>
  <c r="AH61" i="9"/>
  <c r="AJ68" i="8"/>
  <c r="AJ71" i="8" s="1"/>
  <c r="AJ61" i="8"/>
  <c r="AI61" i="8"/>
  <c r="AI68" i="8" s="1"/>
  <c r="AI71" i="8" s="1"/>
  <c r="AH61" i="8"/>
  <c r="AH68" i="8" s="1"/>
  <c r="AH71" i="8" s="1"/>
  <c r="AJ68" i="7"/>
  <c r="AJ71" i="7" s="1"/>
  <c r="AJ61" i="7"/>
  <c r="AI61" i="7"/>
  <c r="AI68" i="7" s="1"/>
  <c r="AI71" i="7" s="1"/>
  <c r="AH61" i="7"/>
  <c r="AH68" i="7" s="1"/>
  <c r="AH71" i="7" s="1"/>
  <c r="AJ68" i="6"/>
  <c r="AJ71" i="6" s="1"/>
  <c r="AJ61" i="6"/>
  <c r="AI61" i="6"/>
  <c r="AI68" i="6" s="1"/>
  <c r="AI71" i="6" s="1"/>
  <c r="AH61" i="6"/>
  <c r="AH68" i="6" s="1"/>
  <c r="AH71" i="6" s="1"/>
  <c r="AJ68" i="5"/>
  <c r="AJ71" i="5" s="1"/>
  <c r="AH68" i="5"/>
  <c r="AH71" i="5" s="1"/>
  <c r="AJ61" i="5"/>
  <c r="AI61" i="5"/>
  <c r="AI68" i="5" s="1"/>
  <c r="AI71" i="5" s="1"/>
  <c r="AH61" i="5"/>
  <c r="AJ68" i="4"/>
  <c r="AJ71" i="4" s="1"/>
  <c r="AJ61" i="4"/>
  <c r="AI61" i="4"/>
  <c r="AI68" i="4" s="1"/>
  <c r="AI71" i="4" s="1"/>
  <c r="AH61" i="4"/>
  <c r="AH68" i="4" s="1"/>
  <c r="AH71" i="4" s="1"/>
  <c r="AJ68" i="3"/>
  <c r="AJ71" i="3" s="1"/>
  <c r="AH68" i="3"/>
  <c r="AH71" i="3" s="1"/>
  <c r="AJ61" i="3"/>
  <c r="AI61" i="3"/>
  <c r="AI68" i="3" s="1"/>
  <c r="AI71" i="3" s="1"/>
  <c r="AH61" i="3"/>
  <c r="AJ68" i="2"/>
  <c r="AJ71" i="2" s="1"/>
  <c r="AH68" i="2"/>
  <c r="AH71" i="2" s="1"/>
  <c r="AJ61" i="2"/>
  <c r="AI61" i="2"/>
  <c r="AI68" i="2" s="1"/>
  <c r="AI71" i="2" s="1"/>
  <c r="AH61" i="2"/>
  <c r="AJ71" i="1"/>
  <c r="AJ68" i="1"/>
  <c r="AI68" i="1"/>
  <c r="AI71" i="1" s="1"/>
  <c r="AJ61" i="1"/>
  <c r="AI61" i="1"/>
  <c r="AH61" i="1"/>
  <c r="AH68" i="1" s="1"/>
  <c r="AH71" i="1" s="1"/>
  <c r="AE68" i="12"/>
  <c r="AE71" i="12" s="1"/>
  <c r="AF61" i="12"/>
  <c r="AF68" i="12" s="1"/>
  <c r="AF71" i="12" s="1"/>
  <c r="AE61" i="12"/>
  <c r="AG18" i="12"/>
  <c r="AG61" i="12" s="1"/>
  <c r="AG68" i="12" s="1"/>
  <c r="AG71" i="12" s="1"/>
  <c r="AG68" i="11"/>
  <c r="AG71" i="11" s="1"/>
  <c r="AG61" i="11"/>
  <c r="AF61" i="11"/>
  <c r="AF68" i="11" s="1"/>
  <c r="AF71" i="11" s="1"/>
  <c r="AE61" i="11"/>
  <c r="AE68" i="11" s="1"/>
  <c r="AE71" i="11" s="1"/>
  <c r="AG18" i="11"/>
  <c r="AE68" i="10"/>
  <c r="AE71" i="10" s="1"/>
  <c r="AF61" i="10"/>
  <c r="AF68" i="10" s="1"/>
  <c r="AF71" i="10" s="1"/>
  <c r="AE61" i="10"/>
  <c r="AG18" i="10"/>
  <c r="AG61" i="10" s="1"/>
  <c r="AG68" i="10" s="1"/>
  <c r="AG71" i="10" s="1"/>
  <c r="AG68" i="9"/>
  <c r="AG71" i="9" s="1"/>
  <c r="AG61" i="9"/>
  <c r="AF61" i="9"/>
  <c r="AF68" i="9" s="1"/>
  <c r="AF71" i="9" s="1"/>
  <c r="AE61" i="9"/>
  <c r="AE68" i="9" s="1"/>
  <c r="AE71" i="9" s="1"/>
  <c r="AG18" i="9"/>
  <c r="AE68" i="8"/>
  <c r="AE71" i="8" s="1"/>
  <c r="AF61" i="8"/>
  <c r="AF68" i="8" s="1"/>
  <c r="AF71" i="8" s="1"/>
  <c r="AE61" i="8"/>
  <c r="AG30" i="8"/>
  <c r="AG61" i="8" s="1"/>
  <c r="AG68" i="8" s="1"/>
  <c r="AG71" i="8" s="1"/>
  <c r="AG68" i="7"/>
  <c r="AG71" i="7" s="1"/>
  <c r="AG61" i="7"/>
  <c r="AF61" i="7"/>
  <c r="AF68" i="7" s="1"/>
  <c r="AF71" i="7" s="1"/>
  <c r="AE61" i="7"/>
  <c r="AE68" i="7" s="1"/>
  <c r="AE71" i="7" s="1"/>
  <c r="AG30" i="7"/>
  <c r="AF61" i="6"/>
  <c r="AF68" i="6" s="1"/>
  <c r="AF71" i="6" s="1"/>
  <c r="AE61" i="6"/>
  <c r="AE68" i="6" s="1"/>
  <c r="AE71" i="6" s="1"/>
  <c r="AG30" i="6"/>
  <c r="AG18" i="6"/>
  <c r="AG61" i="6" s="1"/>
  <c r="AG68" i="6" s="1"/>
  <c r="AG71" i="6" s="1"/>
  <c r="AG68" i="5"/>
  <c r="AG71" i="5" s="1"/>
  <c r="AG61" i="5"/>
  <c r="AF61" i="5"/>
  <c r="AF68" i="5" s="1"/>
  <c r="AF71" i="5" s="1"/>
  <c r="AE61" i="5"/>
  <c r="AE68" i="5" s="1"/>
  <c r="AE71" i="5" s="1"/>
  <c r="AG18" i="5"/>
  <c r="AG68" i="4"/>
  <c r="AG71" i="4" s="1"/>
  <c r="AG61" i="4"/>
  <c r="AF61" i="4"/>
  <c r="AF68" i="4" s="1"/>
  <c r="AF71" i="4" s="1"/>
  <c r="AE61" i="4"/>
  <c r="AE68" i="4" s="1"/>
  <c r="AE71" i="4" s="1"/>
  <c r="AG30" i="4"/>
  <c r="AG18" i="4"/>
  <c r="AF61" i="3"/>
  <c r="AF68" i="3" s="1"/>
  <c r="AF71" i="3" s="1"/>
  <c r="AE61" i="3"/>
  <c r="AE68" i="3" s="1"/>
  <c r="AE71" i="3" s="1"/>
  <c r="AG30" i="3"/>
  <c r="AG18" i="3"/>
  <c r="AG61" i="3" s="1"/>
  <c r="AG68" i="3" s="1"/>
  <c r="AG71" i="3" s="1"/>
  <c r="AE68" i="2"/>
  <c r="AE71" i="2" s="1"/>
  <c r="AF61" i="2"/>
  <c r="AF68" i="2" s="1"/>
  <c r="AF71" i="2" s="1"/>
  <c r="AE61" i="2"/>
  <c r="AG18" i="2"/>
  <c r="AG61" i="2" s="1"/>
  <c r="AG68" i="2" s="1"/>
  <c r="AG71" i="2" s="1"/>
  <c r="AG68" i="1"/>
  <c r="AG71" i="1" s="1"/>
  <c r="AF68" i="1"/>
  <c r="AF71" i="1" s="1"/>
  <c r="AG61" i="1"/>
  <c r="AF61" i="1"/>
  <c r="AE61" i="1"/>
  <c r="AE68" i="1" s="1"/>
  <c r="AE71" i="1" s="1"/>
  <c r="AG18" i="1"/>
  <c r="AD68" i="12"/>
  <c r="AD71" i="12" s="1"/>
  <c r="AD61" i="12"/>
  <c r="AC61" i="12"/>
  <c r="AC68" i="12" s="1"/>
  <c r="AC71" i="12" s="1"/>
  <c r="AB61" i="12"/>
  <c r="AB68" i="12" s="1"/>
  <c r="AB71" i="12" s="1"/>
  <c r="AD68" i="11"/>
  <c r="AD71" i="11" s="1"/>
  <c r="AB68" i="11"/>
  <c r="AB71" i="11" s="1"/>
  <c r="AD61" i="11"/>
  <c r="AC61" i="11"/>
  <c r="AC68" i="11" s="1"/>
  <c r="AC71" i="11" s="1"/>
  <c r="AB61" i="11"/>
  <c r="AD68" i="10"/>
  <c r="AD71" i="10" s="1"/>
  <c r="AD61" i="10"/>
  <c r="AC61" i="10"/>
  <c r="AC68" i="10" s="1"/>
  <c r="AC71" i="10" s="1"/>
  <c r="AB61" i="10"/>
  <c r="AB68" i="10" s="1"/>
  <c r="AB71" i="10" s="1"/>
  <c r="AD68" i="9"/>
  <c r="AD71" i="9" s="1"/>
  <c r="AB68" i="9"/>
  <c r="AB71" i="9" s="1"/>
  <c r="AD61" i="9"/>
  <c r="AC61" i="9"/>
  <c r="AC68" i="9" s="1"/>
  <c r="AC71" i="9" s="1"/>
  <c r="AB61" i="9"/>
  <c r="AD68" i="8"/>
  <c r="AD71" i="8" s="1"/>
  <c r="AB68" i="8"/>
  <c r="AB71" i="8" s="1"/>
  <c r="AD61" i="8"/>
  <c r="AC61" i="8"/>
  <c r="AC68" i="8" s="1"/>
  <c r="AC71" i="8" s="1"/>
  <c r="AB61" i="8"/>
  <c r="AD68" i="7"/>
  <c r="AD71" i="7" s="1"/>
  <c r="AD61" i="7"/>
  <c r="AC61" i="7"/>
  <c r="AC68" i="7" s="1"/>
  <c r="AC71" i="7" s="1"/>
  <c r="AB61" i="7"/>
  <c r="AB68" i="7" s="1"/>
  <c r="AB71" i="7" s="1"/>
  <c r="AD68" i="6"/>
  <c r="AD71" i="6" s="1"/>
  <c r="AB68" i="6"/>
  <c r="AB71" i="6" s="1"/>
  <c r="AD61" i="6"/>
  <c r="AC61" i="6"/>
  <c r="AC68" i="6" s="1"/>
  <c r="AC71" i="6" s="1"/>
  <c r="AB61" i="6"/>
  <c r="AD68" i="5"/>
  <c r="AD71" i="5" s="1"/>
  <c r="AB68" i="5"/>
  <c r="AB71" i="5" s="1"/>
  <c r="AD61" i="5"/>
  <c r="AC61" i="5"/>
  <c r="AC68" i="5" s="1"/>
  <c r="AC71" i="5" s="1"/>
  <c r="AB61" i="5"/>
  <c r="AD68" i="4"/>
  <c r="AD71" i="4" s="1"/>
  <c r="AD61" i="4"/>
  <c r="AC61" i="4"/>
  <c r="AC68" i="4" s="1"/>
  <c r="AC71" i="4" s="1"/>
  <c r="AB61" i="4"/>
  <c r="AB68" i="4" s="1"/>
  <c r="AB71" i="4" s="1"/>
  <c r="AD68" i="3"/>
  <c r="AD71" i="3" s="1"/>
  <c r="AD61" i="3"/>
  <c r="AC61" i="3"/>
  <c r="AC68" i="3" s="1"/>
  <c r="AC71" i="3" s="1"/>
  <c r="AB61" i="3"/>
  <c r="AB68" i="3" s="1"/>
  <c r="AB71" i="3" s="1"/>
  <c r="AD68" i="2"/>
  <c r="AD71" i="2" s="1"/>
  <c r="AD61" i="2"/>
  <c r="AC61" i="2"/>
  <c r="AC68" i="2" s="1"/>
  <c r="AC71" i="2" s="1"/>
  <c r="AB61" i="2"/>
  <c r="AB68" i="2" s="1"/>
  <c r="AB71" i="2" s="1"/>
  <c r="AC71" i="1"/>
  <c r="AC68" i="1"/>
  <c r="AB68" i="1"/>
  <c r="AB71" i="1" s="1"/>
  <c r="AD61" i="1"/>
  <c r="AD68" i="1" s="1"/>
  <c r="AD71" i="1" s="1"/>
  <c r="AC61" i="1"/>
  <c r="AB61" i="1"/>
  <c r="Z69" i="12"/>
  <c r="AA63" i="12"/>
  <c r="AA69" i="12" s="1"/>
  <c r="Z63" i="12"/>
  <c r="Y63" i="12"/>
  <c r="Y69" i="12" s="1"/>
  <c r="AA61" i="12"/>
  <c r="AA68" i="12" s="1"/>
  <c r="AA71" i="12" s="1"/>
  <c r="Z61" i="12"/>
  <c r="Z68" i="12" s="1"/>
  <c r="Z71" i="12" s="1"/>
  <c r="Y61" i="12"/>
  <c r="Y68" i="12" s="1"/>
  <c r="AA69" i="11"/>
  <c r="AA68" i="11"/>
  <c r="AA71" i="11" s="1"/>
  <c r="Z68" i="11"/>
  <c r="AA63" i="11"/>
  <c r="Z63" i="11"/>
  <c r="Z69" i="11" s="1"/>
  <c r="Y63" i="11"/>
  <c r="Y69" i="11" s="1"/>
  <c r="AA61" i="11"/>
  <c r="Z61" i="11"/>
  <c r="Y61" i="11"/>
  <c r="Y68" i="11" s="1"/>
  <c r="Y71" i="11" s="1"/>
  <c r="Z69" i="10"/>
  <c r="Y69" i="10"/>
  <c r="Y68" i="10"/>
  <c r="Y71" i="10" s="1"/>
  <c r="AA63" i="10"/>
  <c r="AA69" i="10" s="1"/>
  <c r="Z63" i="10"/>
  <c r="Y63" i="10"/>
  <c r="AA61" i="10"/>
  <c r="AA68" i="10" s="1"/>
  <c r="Z61" i="10"/>
  <c r="Z68" i="10" s="1"/>
  <c r="Z71" i="10" s="1"/>
  <c r="Y61" i="10"/>
  <c r="Z69" i="9"/>
  <c r="Y69" i="9"/>
  <c r="Y68" i="9"/>
  <c r="Y71" i="9" s="1"/>
  <c r="AA63" i="9"/>
  <c r="AA69" i="9" s="1"/>
  <c r="Z63" i="9"/>
  <c r="Y63" i="9"/>
  <c r="AA61" i="9"/>
  <c r="AA68" i="9" s="1"/>
  <c r="Z61" i="9"/>
  <c r="Z68" i="9" s="1"/>
  <c r="Z71" i="9" s="1"/>
  <c r="Y61" i="9"/>
  <c r="AA69" i="8"/>
  <c r="Z68" i="8"/>
  <c r="AA63" i="8"/>
  <c r="Z63" i="8"/>
  <c r="Z69" i="8" s="1"/>
  <c r="Y63" i="8"/>
  <c r="Y69" i="8" s="1"/>
  <c r="AA61" i="8"/>
  <c r="AA68" i="8" s="1"/>
  <c r="AA71" i="8" s="1"/>
  <c r="Z61" i="8"/>
  <c r="Y61" i="8"/>
  <c r="Y68" i="8" s="1"/>
  <c r="Y71" i="8" s="1"/>
  <c r="Z69" i="7"/>
  <c r="Y68" i="7"/>
  <c r="AA63" i="7"/>
  <c r="AA69" i="7" s="1"/>
  <c r="Z63" i="7"/>
  <c r="Y63" i="7"/>
  <c r="Y69" i="7" s="1"/>
  <c r="AA61" i="7"/>
  <c r="AA68" i="7" s="1"/>
  <c r="Z61" i="7"/>
  <c r="Z68" i="7" s="1"/>
  <c r="Z71" i="7" s="1"/>
  <c r="Y61" i="7"/>
  <c r="AA69" i="6"/>
  <c r="AA68" i="6"/>
  <c r="AA71" i="6" s="1"/>
  <c r="Z68" i="6"/>
  <c r="Z71" i="6" s="1"/>
  <c r="AA63" i="6"/>
  <c r="Z63" i="6"/>
  <c r="Z69" i="6" s="1"/>
  <c r="Y63" i="6"/>
  <c r="Y69" i="6" s="1"/>
  <c r="AA61" i="6"/>
  <c r="Z61" i="6"/>
  <c r="Y61" i="6"/>
  <c r="Y68" i="6" s="1"/>
  <c r="AA69" i="5"/>
  <c r="AA68" i="5"/>
  <c r="AA71" i="5" s="1"/>
  <c r="Z68" i="5"/>
  <c r="AA63" i="5"/>
  <c r="Z63" i="5"/>
  <c r="Z69" i="5" s="1"/>
  <c r="Y63" i="5"/>
  <c r="Y69" i="5" s="1"/>
  <c r="AA61" i="5"/>
  <c r="Z61" i="5"/>
  <c r="Y61" i="5"/>
  <c r="Y68" i="5" s="1"/>
  <c r="Y71" i="5" s="1"/>
  <c r="AA69" i="4"/>
  <c r="Z69" i="4"/>
  <c r="Y69" i="4"/>
  <c r="AA68" i="4"/>
  <c r="AA71" i="4" s="1"/>
  <c r="Z68" i="4"/>
  <c r="Z71" i="4" s="1"/>
  <c r="AA61" i="4"/>
  <c r="Z61" i="4"/>
  <c r="Y61" i="4"/>
  <c r="Y68" i="4" s="1"/>
  <c r="Y71" i="4" s="1"/>
  <c r="AA69" i="3"/>
  <c r="Z69" i="3"/>
  <c r="Y69" i="3"/>
  <c r="AA68" i="3"/>
  <c r="AA71" i="3" s="1"/>
  <c r="Z68" i="3"/>
  <c r="Z71" i="3" s="1"/>
  <c r="AA61" i="3"/>
  <c r="Z61" i="3"/>
  <c r="Y61" i="3"/>
  <c r="Y68" i="3" s="1"/>
  <c r="Y71" i="3" s="1"/>
  <c r="AA68" i="2"/>
  <c r="AA71" i="2" s="1"/>
  <c r="Y68" i="2"/>
  <c r="Y71" i="2" s="1"/>
  <c r="AA61" i="2"/>
  <c r="Z61" i="2"/>
  <c r="Z68" i="2" s="1"/>
  <c r="Z71" i="2" s="1"/>
  <c r="Y61" i="2"/>
  <c r="AA68" i="1"/>
  <c r="AA71" i="1" s="1"/>
  <c r="AA61" i="1"/>
  <c r="Z61" i="1"/>
  <c r="Z68" i="1" s="1"/>
  <c r="Z71" i="1" s="1"/>
  <c r="Y61" i="1"/>
  <c r="Y68" i="1" s="1"/>
  <c r="Y71" i="1" s="1"/>
  <c r="R69" i="12"/>
  <c r="R68" i="12"/>
  <c r="R71" i="12" s="1"/>
  <c r="Q68" i="12"/>
  <c r="R63" i="12"/>
  <c r="Q63" i="12"/>
  <c r="Q69" i="12" s="1"/>
  <c r="P63" i="12"/>
  <c r="P69" i="12" s="1"/>
  <c r="R61" i="12"/>
  <c r="Q61" i="12"/>
  <c r="P61" i="12"/>
  <c r="P68" i="12" s="1"/>
  <c r="P71" i="12" s="1"/>
  <c r="R63" i="11"/>
  <c r="R69" i="11" s="1"/>
  <c r="Q63" i="11"/>
  <c r="Q69" i="11" s="1"/>
  <c r="P63" i="11"/>
  <c r="P69" i="11" s="1"/>
  <c r="R61" i="11"/>
  <c r="R68" i="11" s="1"/>
  <c r="Q61" i="11"/>
  <c r="Q68" i="11" s="1"/>
  <c r="Q71" i="11" s="1"/>
  <c r="P61" i="11"/>
  <c r="P68" i="11" s="1"/>
  <c r="R69" i="10"/>
  <c r="R68" i="10"/>
  <c r="R71" i="10" s="1"/>
  <c r="Q68" i="10"/>
  <c r="R63" i="10"/>
  <c r="Q63" i="10"/>
  <c r="Q69" i="10" s="1"/>
  <c r="P63" i="10"/>
  <c r="P69" i="10" s="1"/>
  <c r="R61" i="10"/>
  <c r="Q61" i="10"/>
  <c r="P61" i="10"/>
  <c r="P68" i="10" s="1"/>
  <c r="P71" i="10" s="1"/>
  <c r="R63" i="9"/>
  <c r="R69" i="9" s="1"/>
  <c r="Q63" i="9"/>
  <c r="Q69" i="9" s="1"/>
  <c r="P63" i="9"/>
  <c r="P69" i="9" s="1"/>
  <c r="R61" i="9"/>
  <c r="R68" i="9" s="1"/>
  <c r="R71" i="9" s="1"/>
  <c r="Q61" i="9"/>
  <c r="Q68" i="9" s="1"/>
  <c r="P61" i="9"/>
  <c r="P68" i="9" s="1"/>
  <c r="R69" i="8"/>
  <c r="R68" i="8"/>
  <c r="R71" i="8" s="1"/>
  <c r="Q68" i="8"/>
  <c r="R63" i="8"/>
  <c r="Q63" i="8"/>
  <c r="Q69" i="8" s="1"/>
  <c r="P63" i="8"/>
  <c r="P69" i="8" s="1"/>
  <c r="R61" i="8"/>
  <c r="Q61" i="8"/>
  <c r="P61" i="8"/>
  <c r="P68" i="8" s="1"/>
  <c r="P71" i="8" s="1"/>
  <c r="R63" i="7"/>
  <c r="R69" i="7" s="1"/>
  <c r="Q63" i="7"/>
  <c r="Q69" i="7" s="1"/>
  <c r="P63" i="7"/>
  <c r="P69" i="7" s="1"/>
  <c r="R61" i="7"/>
  <c r="R68" i="7" s="1"/>
  <c r="R71" i="7" s="1"/>
  <c r="Q61" i="7"/>
  <c r="Q68" i="7" s="1"/>
  <c r="P61" i="7"/>
  <c r="P68" i="7" s="1"/>
  <c r="Q69" i="6"/>
  <c r="P69" i="6"/>
  <c r="P68" i="6"/>
  <c r="P71" i="6" s="1"/>
  <c r="R63" i="6"/>
  <c r="R69" i="6" s="1"/>
  <c r="Q63" i="6"/>
  <c r="P63" i="6"/>
  <c r="R61" i="6"/>
  <c r="R68" i="6" s="1"/>
  <c r="Q61" i="6"/>
  <c r="Q68" i="6" s="1"/>
  <c r="Q71" i="6" s="1"/>
  <c r="P61" i="6"/>
  <c r="R69" i="5"/>
  <c r="R68" i="5"/>
  <c r="R71" i="5" s="1"/>
  <c r="Q68" i="5"/>
  <c r="R63" i="5"/>
  <c r="Q63" i="5"/>
  <c r="Q69" i="5" s="1"/>
  <c r="P63" i="5"/>
  <c r="P69" i="5" s="1"/>
  <c r="R61" i="5"/>
  <c r="Q61" i="5"/>
  <c r="P61" i="5"/>
  <c r="P68" i="5" s="1"/>
  <c r="P71" i="5" s="1"/>
  <c r="R69" i="4"/>
  <c r="R68" i="4"/>
  <c r="R71" i="4" s="1"/>
  <c r="Q68" i="4"/>
  <c r="Q71" i="4" s="1"/>
  <c r="R63" i="4"/>
  <c r="Q63" i="4"/>
  <c r="Q69" i="4" s="1"/>
  <c r="P63" i="4"/>
  <c r="P69" i="4" s="1"/>
  <c r="R61" i="4"/>
  <c r="Q61" i="4"/>
  <c r="P61" i="4"/>
  <c r="P68" i="4" s="1"/>
  <c r="Q69" i="3"/>
  <c r="P69" i="3"/>
  <c r="P68" i="3"/>
  <c r="P71" i="3" s="1"/>
  <c r="R63" i="3"/>
  <c r="R69" i="3" s="1"/>
  <c r="Q63" i="3"/>
  <c r="P63" i="3"/>
  <c r="R61" i="3"/>
  <c r="R68" i="3" s="1"/>
  <c r="Q61" i="3"/>
  <c r="Q68" i="3" s="1"/>
  <c r="Q71" i="3" s="1"/>
  <c r="P61" i="3"/>
  <c r="Q69" i="2"/>
  <c r="P69" i="2"/>
  <c r="P68" i="2"/>
  <c r="P71" i="2" s="1"/>
  <c r="R63" i="2"/>
  <c r="R69" i="2" s="1"/>
  <c r="Q63" i="2"/>
  <c r="P63" i="2"/>
  <c r="R61" i="2"/>
  <c r="R68" i="2" s="1"/>
  <c r="Q61" i="2"/>
  <c r="Q68" i="2" s="1"/>
  <c r="Q71" i="2" s="1"/>
  <c r="P61" i="2"/>
  <c r="R69" i="1"/>
  <c r="Q69" i="1"/>
  <c r="Q68" i="1"/>
  <c r="Q71" i="1" s="1"/>
  <c r="P68" i="1"/>
  <c r="P71" i="1" s="1"/>
  <c r="R63" i="1"/>
  <c r="Q63" i="1"/>
  <c r="P63" i="1"/>
  <c r="P69" i="1" s="1"/>
  <c r="R61" i="1"/>
  <c r="R68" i="1" s="1"/>
  <c r="R71" i="1" s="1"/>
  <c r="Q61" i="1"/>
  <c r="P61" i="1"/>
  <c r="O69" i="12"/>
  <c r="O68" i="12"/>
  <c r="O71" i="12" s="1"/>
  <c r="N68" i="12"/>
  <c r="N71" i="12" s="1"/>
  <c r="O63" i="12"/>
  <c r="N63" i="12"/>
  <c r="N69" i="12" s="1"/>
  <c r="M63" i="12"/>
  <c r="M69" i="12" s="1"/>
  <c r="O61" i="12"/>
  <c r="N61" i="12"/>
  <c r="M61" i="12"/>
  <c r="M68" i="12" s="1"/>
  <c r="O69" i="11"/>
  <c r="O68" i="11"/>
  <c r="O71" i="11" s="1"/>
  <c r="N68" i="11"/>
  <c r="O63" i="11"/>
  <c r="N63" i="11"/>
  <c r="N69" i="11" s="1"/>
  <c r="M63" i="11"/>
  <c r="M69" i="11" s="1"/>
  <c r="O61" i="11"/>
  <c r="N61" i="11"/>
  <c r="M61" i="11"/>
  <c r="M68" i="11" s="1"/>
  <c r="M71" i="11" s="1"/>
  <c r="O69" i="10"/>
  <c r="O68" i="10"/>
  <c r="O71" i="10" s="1"/>
  <c r="N68" i="10"/>
  <c r="O63" i="10"/>
  <c r="N63" i="10"/>
  <c r="N69" i="10" s="1"/>
  <c r="M63" i="10"/>
  <c r="M69" i="10" s="1"/>
  <c r="O61" i="10"/>
  <c r="N61" i="10"/>
  <c r="M61" i="10"/>
  <c r="M68" i="10" s="1"/>
  <c r="M71" i="10" s="1"/>
  <c r="O63" i="9"/>
  <c r="O69" i="9" s="1"/>
  <c r="N63" i="9"/>
  <c r="N69" i="9" s="1"/>
  <c r="M63" i="9"/>
  <c r="M69" i="9" s="1"/>
  <c r="O61" i="9"/>
  <c r="O68" i="9" s="1"/>
  <c r="N61" i="9"/>
  <c r="N68" i="9" s="1"/>
  <c r="N71" i="9" s="1"/>
  <c r="M61" i="9"/>
  <c r="M68" i="9" s="1"/>
  <c r="N69" i="8"/>
  <c r="O63" i="8"/>
  <c r="O69" i="8" s="1"/>
  <c r="N63" i="8"/>
  <c r="M63" i="8"/>
  <c r="M69" i="8" s="1"/>
  <c r="O61" i="8"/>
  <c r="O68" i="8" s="1"/>
  <c r="O71" i="8" s="1"/>
  <c r="N61" i="8"/>
  <c r="N68" i="8" s="1"/>
  <c r="N71" i="8" s="1"/>
  <c r="M61" i="8"/>
  <c r="M68" i="8" s="1"/>
  <c r="O63" i="7"/>
  <c r="O69" i="7" s="1"/>
  <c r="N63" i="7"/>
  <c r="N69" i="7" s="1"/>
  <c r="M63" i="7"/>
  <c r="M69" i="7" s="1"/>
  <c r="O61" i="7"/>
  <c r="O68" i="7" s="1"/>
  <c r="O71" i="7" s="1"/>
  <c r="N61" i="7"/>
  <c r="N68" i="7" s="1"/>
  <c r="N71" i="7" s="1"/>
  <c r="M61" i="7"/>
  <c r="M68" i="7" s="1"/>
  <c r="N69" i="6"/>
  <c r="M69" i="6"/>
  <c r="M68" i="6"/>
  <c r="M71" i="6" s="1"/>
  <c r="O63" i="6"/>
  <c r="O69" i="6" s="1"/>
  <c r="N63" i="6"/>
  <c r="M63" i="6"/>
  <c r="O61" i="6"/>
  <c r="O68" i="6" s="1"/>
  <c r="N61" i="6"/>
  <c r="N68" i="6" s="1"/>
  <c r="N71" i="6" s="1"/>
  <c r="M61" i="6"/>
  <c r="N69" i="5"/>
  <c r="O63" i="5"/>
  <c r="O69" i="5" s="1"/>
  <c r="N63" i="5"/>
  <c r="M63" i="5"/>
  <c r="M69" i="5" s="1"/>
  <c r="O61" i="5"/>
  <c r="O68" i="5" s="1"/>
  <c r="O71" i="5" s="1"/>
  <c r="N61" i="5"/>
  <c r="N68" i="5" s="1"/>
  <c r="N71" i="5" s="1"/>
  <c r="M61" i="5"/>
  <c r="M68" i="5" s="1"/>
  <c r="O63" i="4"/>
  <c r="O69" i="4" s="1"/>
  <c r="N63" i="4"/>
  <c r="N69" i="4" s="1"/>
  <c r="M63" i="4"/>
  <c r="M69" i="4" s="1"/>
  <c r="O61" i="4"/>
  <c r="O68" i="4" s="1"/>
  <c r="N61" i="4"/>
  <c r="N68" i="4" s="1"/>
  <c r="N71" i="4" s="1"/>
  <c r="M61" i="4"/>
  <c r="M68" i="4" s="1"/>
  <c r="O63" i="3"/>
  <c r="O69" i="3" s="1"/>
  <c r="N63" i="3"/>
  <c r="N69" i="3" s="1"/>
  <c r="M63" i="3"/>
  <c r="M69" i="3" s="1"/>
  <c r="O61" i="3"/>
  <c r="O68" i="3" s="1"/>
  <c r="N61" i="3"/>
  <c r="N68" i="3" s="1"/>
  <c r="N71" i="3" s="1"/>
  <c r="M61" i="3"/>
  <c r="M68" i="3" s="1"/>
  <c r="N69" i="2"/>
  <c r="O63" i="2"/>
  <c r="O69" i="2" s="1"/>
  <c r="N63" i="2"/>
  <c r="M63" i="2"/>
  <c r="M69" i="2" s="1"/>
  <c r="O61" i="2"/>
  <c r="O68" i="2" s="1"/>
  <c r="N61" i="2"/>
  <c r="N68" i="2" s="1"/>
  <c r="N71" i="2" s="1"/>
  <c r="M61" i="2"/>
  <c r="M68" i="2" s="1"/>
  <c r="O69" i="1"/>
  <c r="O68" i="1"/>
  <c r="O71" i="1" s="1"/>
  <c r="N68" i="1"/>
  <c r="O63" i="1"/>
  <c r="N63" i="1"/>
  <c r="N69" i="1" s="1"/>
  <c r="M63" i="1"/>
  <c r="M69" i="1" s="1"/>
  <c r="O61" i="1"/>
  <c r="N61" i="1"/>
  <c r="M61" i="1"/>
  <c r="M68" i="1" s="1"/>
  <c r="M71" i="1" s="1"/>
  <c r="I63" i="12"/>
  <c r="I69" i="12" s="1"/>
  <c r="H63" i="12"/>
  <c r="H69" i="12" s="1"/>
  <c r="G63" i="12"/>
  <c r="G69" i="12" s="1"/>
  <c r="I61" i="12"/>
  <c r="I68" i="12" s="1"/>
  <c r="H61" i="12"/>
  <c r="H68" i="12" s="1"/>
  <c r="H71" i="12" s="1"/>
  <c r="G61" i="12"/>
  <c r="G68" i="12" s="1"/>
  <c r="H69" i="11"/>
  <c r="I63" i="11"/>
  <c r="I69" i="11" s="1"/>
  <c r="H63" i="11"/>
  <c r="G63" i="11"/>
  <c r="G69" i="11" s="1"/>
  <c r="I61" i="11"/>
  <c r="I68" i="11" s="1"/>
  <c r="H61" i="11"/>
  <c r="H68" i="11" s="1"/>
  <c r="H71" i="11" s="1"/>
  <c r="G61" i="11"/>
  <c r="G68" i="11" s="1"/>
  <c r="H69" i="10"/>
  <c r="G69" i="10"/>
  <c r="G68" i="10"/>
  <c r="G71" i="10" s="1"/>
  <c r="I63" i="10"/>
  <c r="I69" i="10" s="1"/>
  <c r="H63" i="10"/>
  <c r="G63" i="10"/>
  <c r="I61" i="10"/>
  <c r="I68" i="10" s="1"/>
  <c r="H61" i="10"/>
  <c r="H68" i="10" s="1"/>
  <c r="H71" i="10" s="1"/>
  <c r="G61" i="10"/>
  <c r="H69" i="9"/>
  <c r="G69" i="9"/>
  <c r="G68" i="9"/>
  <c r="G71" i="9" s="1"/>
  <c r="I63" i="9"/>
  <c r="I69" i="9" s="1"/>
  <c r="H63" i="9"/>
  <c r="G63" i="9"/>
  <c r="I61" i="9"/>
  <c r="I68" i="9" s="1"/>
  <c r="H61" i="9"/>
  <c r="H68" i="9" s="1"/>
  <c r="H71" i="9" s="1"/>
  <c r="G61" i="9"/>
  <c r="H69" i="8"/>
  <c r="G68" i="8"/>
  <c r="G71" i="8" s="1"/>
  <c r="I63" i="8"/>
  <c r="I69" i="8" s="1"/>
  <c r="H63" i="8"/>
  <c r="G63" i="8"/>
  <c r="G69" i="8" s="1"/>
  <c r="I61" i="8"/>
  <c r="I68" i="8" s="1"/>
  <c r="H61" i="8"/>
  <c r="H68" i="8" s="1"/>
  <c r="H71" i="8" s="1"/>
  <c r="G61" i="8"/>
  <c r="I69" i="7"/>
  <c r="I68" i="7"/>
  <c r="I71" i="7" s="1"/>
  <c r="H68" i="7"/>
  <c r="H71" i="7" s="1"/>
  <c r="I63" i="7"/>
  <c r="H63" i="7"/>
  <c r="H69" i="7" s="1"/>
  <c r="G63" i="7"/>
  <c r="G69" i="7" s="1"/>
  <c r="I61" i="7"/>
  <c r="H61" i="7"/>
  <c r="G61" i="7"/>
  <c r="G68" i="7" s="1"/>
  <c r="I63" i="6"/>
  <c r="I69" i="6" s="1"/>
  <c r="H63" i="6"/>
  <c r="H69" i="6" s="1"/>
  <c r="G63" i="6"/>
  <c r="G69" i="6" s="1"/>
  <c r="I61" i="6"/>
  <c r="I68" i="6" s="1"/>
  <c r="I71" i="6" s="1"/>
  <c r="H61" i="6"/>
  <c r="H68" i="6" s="1"/>
  <c r="G61" i="6"/>
  <c r="G68" i="6" s="1"/>
  <c r="H69" i="5"/>
  <c r="G69" i="5"/>
  <c r="G68" i="5"/>
  <c r="G71" i="5" s="1"/>
  <c r="I63" i="5"/>
  <c r="I69" i="5" s="1"/>
  <c r="H63" i="5"/>
  <c r="G63" i="5"/>
  <c r="I61" i="5"/>
  <c r="I68" i="5" s="1"/>
  <c r="H61" i="5"/>
  <c r="H68" i="5" s="1"/>
  <c r="H71" i="5" s="1"/>
  <c r="G61" i="5"/>
  <c r="I63" i="4"/>
  <c r="I69" i="4" s="1"/>
  <c r="H63" i="4"/>
  <c r="H69" i="4" s="1"/>
  <c r="G63" i="4"/>
  <c r="G69" i="4" s="1"/>
  <c r="I61" i="4"/>
  <c r="I68" i="4" s="1"/>
  <c r="H61" i="4"/>
  <c r="H68" i="4" s="1"/>
  <c r="H71" i="4" s="1"/>
  <c r="G61" i="4"/>
  <c r="G68" i="4" s="1"/>
  <c r="H69" i="3"/>
  <c r="G69" i="3"/>
  <c r="G68" i="3"/>
  <c r="G71" i="3" s="1"/>
  <c r="I63" i="3"/>
  <c r="I69" i="3" s="1"/>
  <c r="H63" i="3"/>
  <c r="G63" i="3"/>
  <c r="I61" i="3"/>
  <c r="I68" i="3" s="1"/>
  <c r="H61" i="3"/>
  <c r="H68" i="3" s="1"/>
  <c r="H71" i="3" s="1"/>
  <c r="G61" i="3"/>
  <c r="I63" i="2"/>
  <c r="I69" i="2" s="1"/>
  <c r="H63" i="2"/>
  <c r="H69" i="2" s="1"/>
  <c r="G63" i="2"/>
  <c r="G69" i="2" s="1"/>
  <c r="I61" i="2"/>
  <c r="I68" i="2" s="1"/>
  <c r="I71" i="2" s="1"/>
  <c r="H61" i="2"/>
  <c r="H68" i="2" s="1"/>
  <c r="G61" i="2"/>
  <c r="G68" i="2" s="1"/>
  <c r="H69" i="1"/>
  <c r="G69" i="1"/>
  <c r="G68" i="1"/>
  <c r="G71" i="1" s="1"/>
  <c r="I63" i="1"/>
  <c r="I69" i="1" s="1"/>
  <c r="H63" i="1"/>
  <c r="G63" i="1"/>
  <c r="I61" i="1"/>
  <c r="I68" i="1" s="1"/>
  <c r="H61" i="1"/>
  <c r="H68" i="1" s="1"/>
  <c r="H71" i="1" s="1"/>
  <c r="G61" i="1"/>
  <c r="F69" i="12"/>
  <c r="F68" i="12"/>
  <c r="F71" i="12" s="1"/>
  <c r="E68" i="12"/>
  <c r="F63" i="12"/>
  <c r="E63" i="12"/>
  <c r="E69" i="12" s="1"/>
  <c r="D63" i="12"/>
  <c r="D69" i="12" s="1"/>
  <c r="F61" i="12"/>
  <c r="E61" i="12"/>
  <c r="D61" i="12"/>
  <c r="D68" i="12" s="1"/>
  <c r="D71" i="12" s="1"/>
  <c r="F63" i="11"/>
  <c r="F69" i="11" s="1"/>
  <c r="E63" i="11"/>
  <c r="E69" i="11" s="1"/>
  <c r="D63" i="11"/>
  <c r="D69" i="11" s="1"/>
  <c r="F61" i="11"/>
  <c r="F68" i="11" s="1"/>
  <c r="E61" i="11"/>
  <c r="E68" i="11" s="1"/>
  <c r="E71" i="11" s="1"/>
  <c r="D61" i="11"/>
  <c r="D68" i="11" s="1"/>
  <c r="F63" i="10"/>
  <c r="F69" i="10" s="1"/>
  <c r="E63" i="10"/>
  <c r="E69" i="10" s="1"/>
  <c r="D63" i="10"/>
  <c r="D69" i="10" s="1"/>
  <c r="F61" i="10"/>
  <c r="F68" i="10" s="1"/>
  <c r="E61" i="10"/>
  <c r="E68" i="10" s="1"/>
  <c r="E71" i="10" s="1"/>
  <c r="D61" i="10"/>
  <c r="D68" i="10" s="1"/>
  <c r="E69" i="9"/>
  <c r="D68" i="9"/>
  <c r="D71" i="9" s="1"/>
  <c r="F63" i="9"/>
  <c r="F69" i="9" s="1"/>
  <c r="E63" i="9"/>
  <c r="D63" i="9"/>
  <c r="D69" i="9" s="1"/>
  <c r="F61" i="9"/>
  <c r="F68" i="9" s="1"/>
  <c r="F71" i="9" s="1"/>
  <c r="E61" i="9"/>
  <c r="E68" i="9" s="1"/>
  <c r="E71" i="9" s="1"/>
  <c r="D61" i="9"/>
  <c r="E69" i="8"/>
  <c r="F63" i="8"/>
  <c r="F69" i="8" s="1"/>
  <c r="E63" i="8"/>
  <c r="D63" i="8"/>
  <c r="D69" i="8" s="1"/>
  <c r="F61" i="8"/>
  <c r="F68" i="8" s="1"/>
  <c r="E61" i="8"/>
  <c r="E68" i="8" s="1"/>
  <c r="E71" i="8" s="1"/>
  <c r="D61" i="8"/>
  <c r="D68" i="8" s="1"/>
  <c r="F63" i="7"/>
  <c r="F69" i="7" s="1"/>
  <c r="E63" i="7"/>
  <c r="E69" i="7" s="1"/>
  <c r="D63" i="7"/>
  <c r="D69" i="7" s="1"/>
  <c r="F61" i="7"/>
  <c r="F68" i="7" s="1"/>
  <c r="E61" i="7"/>
  <c r="E68" i="7" s="1"/>
  <c r="E71" i="7" s="1"/>
  <c r="D61" i="7"/>
  <c r="D68" i="7" s="1"/>
  <c r="F63" i="6"/>
  <c r="F69" i="6" s="1"/>
  <c r="E63" i="6"/>
  <c r="E69" i="6" s="1"/>
  <c r="D63" i="6"/>
  <c r="D69" i="6" s="1"/>
  <c r="F61" i="6"/>
  <c r="F68" i="6" s="1"/>
  <c r="F71" i="6" s="1"/>
  <c r="E61" i="6"/>
  <c r="E68" i="6" s="1"/>
  <c r="D61" i="6"/>
  <c r="D68" i="6" s="1"/>
  <c r="D71" i="6" s="1"/>
  <c r="E69" i="5"/>
  <c r="D69" i="5"/>
  <c r="D68" i="5"/>
  <c r="D71" i="5" s="1"/>
  <c r="F63" i="5"/>
  <c r="F69" i="5" s="1"/>
  <c r="E63" i="5"/>
  <c r="D63" i="5"/>
  <c r="F61" i="5"/>
  <c r="F68" i="5" s="1"/>
  <c r="E61" i="5"/>
  <c r="E68" i="5" s="1"/>
  <c r="E71" i="5" s="1"/>
  <c r="D61" i="5"/>
  <c r="F63" i="4"/>
  <c r="F69" i="4" s="1"/>
  <c r="E63" i="4"/>
  <c r="E69" i="4" s="1"/>
  <c r="D63" i="4"/>
  <c r="D69" i="4" s="1"/>
  <c r="F61" i="4"/>
  <c r="F68" i="4" s="1"/>
  <c r="F71" i="4" s="1"/>
  <c r="E61" i="4"/>
  <c r="E68" i="4" s="1"/>
  <c r="D61" i="4"/>
  <c r="D68" i="4" s="1"/>
  <c r="E69" i="3"/>
  <c r="D69" i="3"/>
  <c r="F63" i="3"/>
  <c r="F69" i="3" s="1"/>
  <c r="E63" i="3"/>
  <c r="D63" i="3"/>
  <c r="F61" i="3"/>
  <c r="F68" i="3" s="1"/>
  <c r="E61" i="3"/>
  <c r="E68" i="3" s="1"/>
  <c r="E71" i="3" s="1"/>
  <c r="D61" i="3"/>
  <c r="D68" i="3" s="1"/>
  <c r="D71" i="3" s="1"/>
  <c r="E69" i="2"/>
  <c r="D69" i="2"/>
  <c r="D68" i="2"/>
  <c r="D71" i="2" s="1"/>
  <c r="F63" i="2"/>
  <c r="F69" i="2" s="1"/>
  <c r="E63" i="2"/>
  <c r="D63" i="2"/>
  <c r="F61" i="2"/>
  <c r="F68" i="2" s="1"/>
  <c r="E61" i="2"/>
  <c r="E68" i="2" s="1"/>
  <c r="E71" i="2" s="1"/>
  <c r="D61" i="2"/>
  <c r="F63" i="1"/>
  <c r="F69" i="1" s="1"/>
  <c r="E63" i="1"/>
  <c r="E69" i="1" s="1"/>
  <c r="D63" i="1"/>
  <c r="D69" i="1" s="1"/>
  <c r="F61" i="1"/>
  <c r="F68" i="1" s="1"/>
  <c r="F71" i="1" s="1"/>
  <c r="E61" i="1"/>
  <c r="E68" i="1" s="1"/>
  <c r="D61" i="1"/>
  <c r="D68" i="1" s="1"/>
  <c r="AM71" i="11" l="1"/>
  <c r="AK71" i="11"/>
  <c r="Y71" i="12"/>
  <c r="Z71" i="11"/>
  <c r="AA71" i="10"/>
  <c r="AA71" i="9"/>
  <c r="Z71" i="8"/>
  <c r="AA71" i="7"/>
  <c r="Y71" i="7"/>
  <c r="Y71" i="6"/>
  <c r="Z71" i="5"/>
  <c r="Q71" i="12"/>
  <c r="R71" i="11"/>
  <c r="P71" i="11"/>
  <c r="Q71" i="10"/>
  <c r="P71" i="9"/>
  <c r="Q71" i="9"/>
  <c r="Q71" i="8"/>
  <c r="P71" i="7"/>
  <c r="Q71" i="7"/>
  <c r="R71" i="6"/>
  <c r="Q71" i="5"/>
  <c r="P71" i="4"/>
  <c r="R71" i="3"/>
  <c r="R71" i="2"/>
  <c r="M71" i="12"/>
  <c r="N71" i="11"/>
  <c r="N71" i="10"/>
  <c r="O71" i="9"/>
  <c r="M71" i="9"/>
  <c r="M71" i="8"/>
  <c r="M71" i="7"/>
  <c r="O71" i="6"/>
  <c r="M71" i="5"/>
  <c r="O71" i="4"/>
  <c r="M71" i="4"/>
  <c r="O71" i="3"/>
  <c r="M71" i="3"/>
  <c r="M71" i="13" s="1"/>
  <c r="M71" i="2"/>
  <c r="O71" i="2"/>
  <c r="N71" i="1"/>
  <c r="I71" i="12"/>
  <c r="G71" i="12"/>
  <c r="G71" i="11"/>
  <c r="I71" i="11"/>
  <c r="I71" i="10"/>
  <c r="I71" i="9"/>
  <c r="I71" i="8"/>
  <c r="G71" i="7"/>
  <c r="G71" i="6"/>
  <c r="H71" i="6"/>
  <c r="I71" i="5"/>
  <c r="I71" i="4"/>
  <c r="G71" i="4"/>
  <c r="I71" i="3"/>
  <c r="G71" i="2"/>
  <c r="H71" i="2"/>
  <c r="I71" i="1"/>
  <c r="E71" i="12"/>
  <c r="F71" i="11"/>
  <c r="D71" i="11"/>
  <c r="F71" i="10"/>
  <c r="D71" i="10"/>
  <c r="J71" i="10" s="1"/>
  <c r="D71" i="8"/>
  <c r="F71" i="8"/>
  <c r="F71" i="7"/>
  <c r="D71" i="7"/>
  <c r="D71" i="13" s="1"/>
  <c r="E71" i="6"/>
  <c r="F71" i="5"/>
  <c r="D71" i="4"/>
  <c r="E71" i="4"/>
  <c r="F71" i="3"/>
  <c r="F71" i="2"/>
  <c r="D71" i="1"/>
  <c r="E71" i="1"/>
  <c r="E71" i="13" s="1"/>
  <c r="AM71" i="13"/>
  <c r="AJ68" i="13"/>
  <c r="AH71" i="13"/>
  <c r="L64" i="12"/>
  <c r="G6" i="13"/>
  <c r="H6" i="13"/>
  <c r="I6" i="13"/>
  <c r="M6" i="13"/>
  <c r="N6" i="13"/>
  <c r="O6" i="13"/>
  <c r="P6" i="13"/>
  <c r="Q6" i="13"/>
  <c r="R6" i="13"/>
  <c r="S6" i="13"/>
  <c r="T6" i="13"/>
  <c r="U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G7" i="13"/>
  <c r="H7" i="13"/>
  <c r="I7" i="13"/>
  <c r="M7" i="13"/>
  <c r="N7" i="13"/>
  <c r="O7" i="13"/>
  <c r="P7" i="13"/>
  <c r="Q7" i="13"/>
  <c r="R7" i="13"/>
  <c r="S7" i="13"/>
  <c r="T7" i="13"/>
  <c r="U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G8" i="13"/>
  <c r="H8" i="13"/>
  <c r="I8" i="13"/>
  <c r="M8" i="13"/>
  <c r="N8" i="13"/>
  <c r="O8" i="13"/>
  <c r="P8" i="13"/>
  <c r="Q8" i="13"/>
  <c r="R8" i="13"/>
  <c r="S8" i="13"/>
  <c r="T8" i="13"/>
  <c r="U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G9" i="13"/>
  <c r="H9" i="13"/>
  <c r="I9" i="13"/>
  <c r="M9" i="13"/>
  <c r="N9" i="13"/>
  <c r="O9" i="13"/>
  <c r="P9" i="13"/>
  <c r="Q9" i="13"/>
  <c r="R9" i="13"/>
  <c r="S9" i="13"/>
  <c r="T9" i="13"/>
  <c r="U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G10" i="13"/>
  <c r="H10" i="13"/>
  <c r="I10" i="13"/>
  <c r="M10" i="13"/>
  <c r="N10" i="13"/>
  <c r="O10" i="13"/>
  <c r="P10" i="13"/>
  <c r="Q10" i="13"/>
  <c r="R10" i="13"/>
  <c r="S10" i="13"/>
  <c r="T10" i="13"/>
  <c r="U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G11" i="13"/>
  <c r="H11" i="13"/>
  <c r="I11" i="13"/>
  <c r="M11" i="13"/>
  <c r="N11" i="13"/>
  <c r="O11" i="13"/>
  <c r="P11" i="13"/>
  <c r="Q11" i="13"/>
  <c r="R11" i="13"/>
  <c r="S11" i="13"/>
  <c r="T11" i="13"/>
  <c r="U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G12" i="13"/>
  <c r="H12" i="13"/>
  <c r="I12" i="13"/>
  <c r="M12" i="13"/>
  <c r="N12" i="13"/>
  <c r="O12" i="13"/>
  <c r="P12" i="13"/>
  <c r="Q12" i="13"/>
  <c r="R12" i="13"/>
  <c r="S12" i="13"/>
  <c r="T12" i="13"/>
  <c r="U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G13" i="13"/>
  <c r="H13" i="13"/>
  <c r="I13" i="13"/>
  <c r="M13" i="13"/>
  <c r="N13" i="13"/>
  <c r="O13" i="13"/>
  <c r="P13" i="13"/>
  <c r="Q13" i="13"/>
  <c r="R13" i="13"/>
  <c r="S13" i="13"/>
  <c r="T13" i="13"/>
  <c r="U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G14" i="13"/>
  <c r="H14" i="13"/>
  <c r="I14" i="13"/>
  <c r="M14" i="13"/>
  <c r="N14" i="13"/>
  <c r="O14" i="13"/>
  <c r="P14" i="13"/>
  <c r="Q14" i="13"/>
  <c r="R14" i="13"/>
  <c r="S14" i="13"/>
  <c r="T14" i="13"/>
  <c r="U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G15" i="13"/>
  <c r="H15" i="13"/>
  <c r="I15" i="13"/>
  <c r="M15" i="13"/>
  <c r="N15" i="13"/>
  <c r="O15" i="13"/>
  <c r="P15" i="13"/>
  <c r="Q15" i="13"/>
  <c r="R15" i="13"/>
  <c r="S15" i="13"/>
  <c r="T15" i="13"/>
  <c r="U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G16" i="13"/>
  <c r="H16" i="13"/>
  <c r="I16" i="13"/>
  <c r="M16" i="13"/>
  <c r="N16" i="13"/>
  <c r="O16" i="13"/>
  <c r="P16" i="13"/>
  <c r="Q16" i="13"/>
  <c r="R16" i="13"/>
  <c r="S16" i="13"/>
  <c r="T16" i="13"/>
  <c r="U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G17" i="13"/>
  <c r="H17" i="13"/>
  <c r="I17" i="13"/>
  <c r="M17" i="13"/>
  <c r="N17" i="13"/>
  <c r="O17" i="13"/>
  <c r="P17" i="13"/>
  <c r="Q17" i="13"/>
  <c r="R17" i="13"/>
  <c r="S17" i="13"/>
  <c r="T17" i="13"/>
  <c r="U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G18" i="13"/>
  <c r="H18" i="13"/>
  <c r="I18" i="13"/>
  <c r="M18" i="13"/>
  <c r="N18" i="13"/>
  <c r="O18" i="13"/>
  <c r="P18" i="13"/>
  <c r="Q18" i="13"/>
  <c r="R18" i="13"/>
  <c r="S18" i="13"/>
  <c r="T18" i="13"/>
  <c r="U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G19" i="13"/>
  <c r="H19" i="13"/>
  <c r="I19" i="13"/>
  <c r="M19" i="13"/>
  <c r="N19" i="13"/>
  <c r="O19" i="13"/>
  <c r="P19" i="13"/>
  <c r="Q19" i="13"/>
  <c r="R19" i="13"/>
  <c r="S19" i="13"/>
  <c r="T19" i="13"/>
  <c r="U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G20" i="13"/>
  <c r="H20" i="13"/>
  <c r="I20" i="13"/>
  <c r="M20" i="13"/>
  <c r="N20" i="13"/>
  <c r="O20" i="13"/>
  <c r="P20" i="13"/>
  <c r="Q20" i="13"/>
  <c r="R20" i="13"/>
  <c r="S20" i="13"/>
  <c r="T20" i="13"/>
  <c r="U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G21" i="13"/>
  <c r="H21" i="13"/>
  <c r="I21" i="13"/>
  <c r="M21" i="13"/>
  <c r="N21" i="13"/>
  <c r="O21" i="13"/>
  <c r="P21" i="13"/>
  <c r="Q21" i="13"/>
  <c r="R21" i="13"/>
  <c r="S21" i="13"/>
  <c r="T21" i="13"/>
  <c r="U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G22" i="13"/>
  <c r="H22" i="13"/>
  <c r="I22" i="13"/>
  <c r="M22" i="13"/>
  <c r="N22" i="13"/>
  <c r="O22" i="13"/>
  <c r="P22" i="13"/>
  <c r="Q22" i="13"/>
  <c r="R22" i="13"/>
  <c r="S22" i="13"/>
  <c r="T22" i="13"/>
  <c r="U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G23" i="13"/>
  <c r="H23" i="13"/>
  <c r="I23" i="13"/>
  <c r="M23" i="13"/>
  <c r="N23" i="13"/>
  <c r="O23" i="13"/>
  <c r="P23" i="13"/>
  <c r="Q23" i="13"/>
  <c r="R23" i="13"/>
  <c r="S23" i="13"/>
  <c r="T23" i="13"/>
  <c r="U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G24" i="13"/>
  <c r="H24" i="13"/>
  <c r="I24" i="13"/>
  <c r="M24" i="13"/>
  <c r="N24" i="13"/>
  <c r="O24" i="13"/>
  <c r="P24" i="13"/>
  <c r="Q24" i="13"/>
  <c r="R24" i="13"/>
  <c r="S24" i="13"/>
  <c r="T24" i="13"/>
  <c r="U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G25" i="13"/>
  <c r="H25" i="13"/>
  <c r="I25" i="13"/>
  <c r="M25" i="13"/>
  <c r="N25" i="13"/>
  <c r="O25" i="13"/>
  <c r="P25" i="13"/>
  <c r="Q25" i="13"/>
  <c r="R25" i="13"/>
  <c r="S25" i="13"/>
  <c r="T25" i="13"/>
  <c r="U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G26" i="13"/>
  <c r="H26" i="13"/>
  <c r="I26" i="13"/>
  <c r="M26" i="13"/>
  <c r="N26" i="13"/>
  <c r="O26" i="13"/>
  <c r="P26" i="13"/>
  <c r="Q26" i="13"/>
  <c r="R26" i="13"/>
  <c r="S26" i="13"/>
  <c r="T26" i="13"/>
  <c r="U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G27" i="13"/>
  <c r="H27" i="13"/>
  <c r="I27" i="13"/>
  <c r="M27" i="13"/>
  <c r="N27" i="13"/>
  <c r="O27" i="13"/>
  <c r="P27" i="13"/>
  <c r="Q27" i="13"/>
  <c r="R27" i="13"/>
  <c r="S27" i="13"/>
  <c r="T27" i="13"/>
  <c r="U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G28" i="13"/>
  <c r="H28" i="13"/>
  <c r="I28" i="13"/>
  <c r="M28" i="13"/>
  <c r="N28" i="13"/>
  <c r="O28" i="13"/>
  <c r="P28" i="13"/>
  <c r="Q28" i="13"/>
  <c r="R28" i="13"/>
  <c r="S28" i="13"/>
  <c r="T28" i="13"/>
  <c r="U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G29" i="13"/>
  <c r="H29" i="13"/>
  <c r="I29" i="13"/>
  <c r="M29" i="13"/>
  <c r="N29" i="13"/>
  <c r="O29" i="13"/>
  <c r="P29" i="13"/>
  <c r="Q29" i="13"/>
  <c r="R29" i="13"/>
  <c r="S29" i="13"/>
  <c r="T29" i="13"/>
  <c r="U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G30" i="13"/>
  <c r="H30" i="13"/>
  <c r="I30" i="13"/>
  <c r="M30" i="13"/>
  <c r="N30" i="13"/>
  <c r="O30" i="13"/>
  <c r="P30" i="13"/>
  <c r="Q30" i="13"/>
  <c r="R30" i="13"/>
  <c r="S30" i="13"/>
  <c r="T30" i="13"/>
  <c r="U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G31" i="13"/>
  <c r="H31" i="13"/>
  <c r="I31" i="13"/>
  <c r="M31" i="13"/>
  <c r="N31" i="13"/>
  <c r="O31" i="13"/>
  <c r="P31" i="13"/>
  <c r="Q31" i="13"/>
  <c r="R31" i="13"/>
  <c r="S31" i="13"/>
  <c r="T31" i="13"/>
  <c r="U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G32" i="13"/>
  <c r="H32" i="13"/>
  <c r="I32" i="13"/>
  <c r="M32" i="13"/>
  <c r="N32" i="13"/>
  <c r="O32" i="13"/>
  <c r="P32" i="13"/>
  <c r="Q32" i="13"/>
  <c r="R32" i="13"/>
  <c r="S32" i="13"/>
  <c r="T32" i="13"/>
  <c r="U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G33" i="13"/>
  <c r="H33" i="13"/>
  <c r="I33" i="13"/>
  <c r="M33" i="13"/>
  <c r="N33" i="13"/>
  <c r="O33" i="13"/>
  <c r="P33" i="13"/>
  <c r="Q33" i="13"/>
  <c r="R33" i="13"/>
  <c r="S33" i="13"/>
  <c r="T33" i="13"/>
  <c r="U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G34" i="13"/>
  <c r="H34" i="13"/>
  <c r="I34" i="13"/>
  <c r="M34" i="13"/>
  <c r="N34" i="13"/>
  <c r="O34" i="13"/>
  <c r="P34" i="13"/>
  <c r="Q34" i="13"/>
  <c r="R34" i="13"/>
  <c r="S34" i="13"/>
  <c r="T34" i="13"/>
  <c r="U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G35" i="13"/>
  <c r="H35" i="13"/>
  <c r="I35" i="13"/>
  <c r="M35" i="13"/>
  <c r="N35" i="13"/>
  <c r="O35" i="13"/>
  <c r="P35" i="13"/>
  <c r="Q35" i="13"/>
  <c r="R35" i="13"/>
  <c r="S35" i="13"/>
  <c r="T35" i="13"/>
  <c r="U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G36" i="13"/>
  <c r="H36" i="13"/>
  <c r="I36" i="13"/>
  <c r="M36" i="13"/>
  <c r="N36" i="13"/>
  <c r="O36" i="13"/>
  <c r="P36" i="13"/>
  <c r="Q36" i="13"/>
  <c r="R36" i="13"/>
  <c r="S36" i="13"/>
  <c r="T36" i="13"/>
  <c r="U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G37" i="13"/>
  <c r="H37" i="13"/>
  <c r="I37" i="13"/>
  <c r="M37" i="13"/>
  <c r="N37" i="13"/>
  <c r="O37" i="13"/>
  <c r="P37" i="13"/>
  <c r="Q37" i="13"/>
  <c r="R37" i="13"/>
  <c r="S37" i="13"/>
  <c r="T37" i="13"/>
  <c r="U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G38" i="13"/>
  <c r="H38" i="13"/>
  <c r="I38" i="13"/>
  <c r="M38" i="13"/>
  <c r="N38" i="13"/>
  <c r="O38" i="13"/>
  <c r="P38" i="13"/>
  <c r="Q38" i="13"/>
  <c r="R38" i="13"/>
  <c r="S38" i="13"/>
  <c r="T38" i="13"/>
  <c r="U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G39" i="13"/>
  <c r="H39" i="13"/>
  <c r="I39" i="13"/>
  <c r="M39" i="13"/>
  <c r="N39" i="13"/>
  <c r="O39" i="13"/>
  <c r="P39" i="13"/>
  <c r="Q39" i="13"/>
  <c r="R39" i="13"/>
  <c r="S39" i="13"/>
  <c r="T39" i="13"/>
  <c r="U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G40" i="13"/>
  <c r="H40" i="13"/>
  <c r="I40" i="13"/>
  <c r="M40" i="13"/>
  <c r="N40" i="13"/>
  <c r="O40" i="13"/>
  <c r="P40" i="13"/>
  <c r="Q40" i="13"/>
  <c r="R40" i="13"/>
  <c r="S40" i="13"/>
  <c r="T40" i="13"/>
  <c r="U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G41" i="13"/>
  <c r="H41" i="13"/>
  <c r="I41" i="13"/>
  <c r="M41" i="13"/>
  <c r="N41" i="13"/>
  <c r="O41" i="13"/>
  <c r="P41" i="13"/>
  <c r="Q41" i="13"/>
  <c r="R41" i="13"/>
  <c r="S41" i="13"/>
  <c r="T41" i="13"/>
  <c r="U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G42" i="13"/>
  <c r="H42" i="13"/>
  <c r="I42" i="13"/>
  <c r="M42" i="13"/>
  <c r="N42" i="13"/>
  <c r="O42" i="13"/>
  <c r="P42" i="13"/>
  <c r="Q42" i="13"/>
  <c r="R42" i="13"/>
  <c r="S42" i="13"/>
  <c r="T42" i="13"/>
  <c r="U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G43" i="13"/>
  <c r="H43" i="13"/>
  <c r="I43" i="13"/>
  <c r="M43" i="13"/>
  <c r="N43" i="13"/>
  <c r="O43" i="13"/>
  <c r="P43" i="13"/>
  <c r="Q43" i="13"/>
  <c r="R43" i="13"/>
  <c r="S43" i="13"/>
  <c r="T43" i="13"/>
  <c r="U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G44" i="13"/>
  <c r="H44" i="13"/>
  <c r="I44" i="13"/>
  <c r="M44" i="13"/>
  <c r="N44" i="13"/>
  <c r="O44" i="13"/>
  <c r="P44" i="13"/>
  <c r="Q44" i="13"/>
  <c r="R44" i="13"/>
  <c r="S44" i="13"/>
  <c r="T44" i="13"/>
  <c r="U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G45" i="13"/>
  <c r="H45" i="13"/>
  <c r="I45" i="13"/>
  <c r="M45" i="13"/>
  <c r="N45" i="13"/>
  <c r="O45" i="13"/>
  <c r="P45" i="13"/>
  <c r="Q45" i="13"/>
  <c r="R45" i="13"/>
  <c r="S45" i="13"/>
  <c r="T45" i="13"/>
  <c r="U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G46" i="13"/>
  <c r="H46" i="13"/>
  <c r="I46" i="13"/>
  <c r="M46" i="13"/>
  <c r="N46" i="13"/>
  <c r="O46" i="13"/>
  <c r="P46" i="13"/>
  <c r="Q46" i="13"/>
  <c r="R46" i="13"/>
  <c r="S46" i="13"/>
  <c r="T46" i="13"/>
  <c r="U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G47" i="13"/>
  <c r="H47" i="13"/>
  <c r="I47" i="13"/>
  <c r="M47" i="13"/>
  <c r="N47" i="13"/>
  <c r="O47" i="13"/>
  <c r="P47" i="13"/>
  <c r="Q47" i="13"/>
  <c r="R47" i="13"/>
  <c r="S47" i="13"/>
  <c r="T47" i="13"/>
  <c r="U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G48" i="13"/>
  <c r="H48" i="13"/>
  <c r="I48" i="13"/>
  <c r="M48" i="13"/>
  <c r="N48" i="13"/>
  <c r="O48" i="13"/>
  <c r="P48" i="13"/>
  <c r="Q48" i="13"/>
  <c r="R48" i="13"/>
  <c r="S48" i="13"/>
  <c r="T48" i="13"/>
  <c r="U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G49" i="13"/>
  <c r="H49" i="13"/>
  <c r="I49" i="13"/>
  <c r="M49" i="13"/>
  <c r="N49" i="13"/>
  <c r="O49" i="13"/>
  <c r="P49" i="13"/>
  <c r="Q49" i="13"/>
  <c r="R49" i="13"/>
  <c r="S49" i="13"/>
  <c r="T49" i="13"/>
  <c r="U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G50" i="13"/>
  <c r="H50" i="13"/>
  <c r="I50" i="13"/>
  <c r="M50" i="13"/>
  <c r="N50" i="13"/>
  <c r="O50" i="13"/>
  <c r="P50" i="13"/>
  <c r="Q50" i="13"/>
  <c r="R50" i="13"/>
  <c r="S50" i="13"/>
  <c r="T50" i="13"/>
  <c r="U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G51" i="13"/>
  <c r="H51" i="13"/>
  <c r="I51" i="13"/>
  <c r="M51" i="13"/>
  <c r="N51" i="13"/>
  <c r="O51" i="13"/>
  <c r="P51" i="13"/>
  <c r="Q51" i="13"/>
  <c r="R51" i="13"/>
  <c r="S51" i="13"/>
  <c r="T51" i="13"/>
  <c r="U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G52" i="13"/>
  <c r="H52" i="13"/>
  <c r="I52" i="13"/>
  <c r="M52" i="13"/>
  <c r="N52" i="13"/>
  <c r="O52" i="13"/>
  <c r="P52" i="13"/>
  <c r="Q52" i="13"/>
  <c r="R52" i="13"/>
  <c r="S52" i="13"/>
  <c r="T52" i="13"/>
  <c r="U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G53" i="13"/>
  <c r="H53" i="13"/>
  <c r="I53" i="13"/>
  <c r="M53" i="13"/>
  <c r="N53" i="13"/>
  <c r="O53" i="13"/>
  <c r="P53" i="13"/>
  <c r="Q53" i="13"/>
  <c r="R53" i="13"/>
  <c r="S53" i="13"/>
  <c r="T53" i="13"/>
  <c r="U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G54" i="13"/>
  <c r="H54" i="13"/>
  <c r="I54" i="13"/>
  <c r="M54" i="13"/>
  <c r="N54" i="13"/>
  <c r="O54" i="13"/>
  <c r="P54" i="13"/>
  <c r="Q54" i="13"/>
  <c r="R54" i="13"/>
  <c r="S54" i="13"/>
  <c r="T54" i="13"/>
  <c r="U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G55" i="13"/>
  <c r="H55" i="13"/>
  <c r="I55" i="13"/>
  <c r="M55" i="13"/>
  <c r="N55" i="13"/>
  <c r="O55" i="13"/>
  <c r="P55" i="13"/>
  <c r="Q55" i="13"/>
  <c r="R55" i="13"/>
  <c r="S55" i="13"/>
  <c r="T55" i="13"/>
  <c r="U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G56" i="13"/>
  <c r="H56" i="13"/>
  <c r="I56" i="13"/>
  <c r="M56" i="13"/>
  <c r="N56" i="13"/>
  <c r="O56" i="13"/>
  <c r="P56" i="13"/>
  <c r="Q56" i="13"/>
  <c r="R56" i="13"/>
  <c r="S56" i="13"/>
  <c r="T56" i="13"/>
  <c r="U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G57" i="13"/>
  <c r="H57" i="13"/>
  <c r="I57" i="13"/>
  <c r="M57" i="13"/>
  <c r="N57" i="13"/>
  <c r="O57" i="13"/>
  <c r="P57" i="13"/>
  <c r="Q57" i="13"/>
  <c r="R57" i="13"/>
  <c r="S57" i="13"/>
  <c r="T57" i="13"/>
  <c r="U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G58" i="13"/>
  <c r="H58" i="13"/>
  <c r="I58" i="13"/>
  <c r="M58" i="13"/>
  <c r="N58" i="13"/>
  <c r="O58" i="13"/>
  <c r="P58" i="13"/>
  <c r="Q58" i="13"/>
  <c r="R58" i="13"/>
  <c r="S58" i="13"/>
  <c r="T58" i="13"/>
  <c r="U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G59" i="13"/>
  <c r="H59" i="13"/>
  <c r="I59" i="13"/>
  <c r="M59" i="13"/>
  <c r="N59" i="13"/>
  <c r="O59" i="13"/>
  <c r="P59" i="13"/>
  <c r="Q59" i="13"/>
  <c r="R59" i="13"/>
  <c r="S59" i="13"/>
  <c r="T59" i="13"/>
  <c r="U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G60" i="13"/>
  <c r="H60" i="13"/>
  <c r="I60" i="13"/>
  <c r="M60" i="13"/>
  <c r="N60" i="13"/>
  <c r="O60" i="13"/>
  <c r="P60" i="13"/>
  <c r="Q60" i="13"/>
  <c r="R60" i="13"/>
  <c r="S60" i="13"/>
  <c r="T60" i="13"/>
  <c r="U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G61" i="13"/>
  <c r="H61" i="13"/>
  <c r="I61" i="13"/>
  <c r="M61" i="13"/>
  <c r="N61" i="13"/>
  <c r="O61" i="13"/>
  <c r="P61" i="13"/>
  <c r="Q61" i="13"/>
  <c r="R61" i="13"/>
  <c r="S61" i="13"/>
  <c r="T61" i="13"/>
  <c r="U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M61" i="13"/>
  <c r="AN61" i="13"/>
  <c r="AO61" i="13"/>
  <c r="AP61" i="13"/>
  <c r="G62" i="13"/>
  <c r="H62" i="13"/>
  <c r="I62" i="13"/>
  <c r="M62" i="13"/>
  <c r="N62" i="13"/>
  <c r="O62" i="13"/>
  <c r="P62" i="13"/>
  <c r="Q62" i="13"/>
  <c r="R62" i="13"/>
  <c r="S62" i="13"/>
  <c r="T62" i="13"/>
  <c r="U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G63" i="13"/>
  <c r="H63" i="13"/>
  <c r="I63" i="13"/>
  <c r="M63" i="13"/>
  <c r="N63" i="13"/>
  <c r="O63" i="13"/>
  <c r="P63" i="13"/>
  <c r="Q63" i="13"/>
  <c r="R63" i="13"/>
  <c r="S63" i="13"/>
  <c r="T63" i="13"/>
  <c r="U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G64" i="13"/>
  <c r="H64" i="13"/>
  <c r="I64" i="13"/>
  <c r="M64" i="13"/>
  <c r="N64" i="13"/>
  <c r="O64" i="13"/>
  <c r="P64" i="13"/>
  <c r="Q64" i="13"/>
  <c r="R64" i="13"/>
  <c r="S64" i="13"/>
  <c r="T64" i="13"/>
  <c r="U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G65" i="13"/>
  <c r="H65" i="13"/>
  <c r="I65" i="13"/>
  <c r="M65" i="13"/>
  <c r="N65" i="13"/>
  <c r="O65" i="13"/>
  <c r="P65" i="13"/>
  <c r="Q65" i="13"/>
  <c r="R65" i="13"/>
  <c r="S65" i="13"/>
  <c r="T65" i="13"/>
  <c r="U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G66" i="13"/>
  <c r="H66" i="13"/>
  <c r="I66" i="13"/>
  <c r="M66" i="13"/>
  <c r="N66" i="13"/>
  <c r="O66" i="13"/>
  <c r="P66" i="13"/>
  <c r="Q66" i="13"/>
  <c r="R66" i="13"/>
  <c r="S66" i="13"/>
  <c r="T66" i="13"/>
  <c r="U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G67" i="13"/>
  <c r="H67" i="13"/>
  <c r="I67" i="13"/>
  <c r="M67" i="13"/>
  <c r="N67" i="13"/>
  <c r="O67" i="13"/>
  <c r="P67" i="13"/>
  <c r="Q67" i="13"/>
  <c r="R67" i="13"/>
  <c r="S67" i="13"/>
  <c r="T67" i="13"/>
  <c r="U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G68" i="13"/>
  <c r="H68" i="13"/>
  <c r="I68" i="13"/>
  <c r="M68" i="13"/>
  <c r="N68" i="13"/>
  <c r="O68" i="13"/>
  <c r="P68" i="13"/>
  <c r="Q68" i="13"/>
  <c r="R68" i="13"/>
  <c r="S68" i="13"/>
  <c r="T68" i="13"/>
  <c r="U68" i="13"/>
  <c r="Y68" i="13"/>
  <c r="Z68" i="13"/>
  <c r="AA68" i="13"/>
  <c r="AB68" i="13"/>
  <c r="AC68" i="13"/>
  <c r="AD68" i="13"/>
  <c r="AE68" i="13"/>
  <c r="AF68" i="13"/>
  <c r="AG68" i="13"/>
  <c r="AH68" i="13"/>
  <c r="AN68" i="13"/>
  <c r="AO68" i="13"/>
  <c r="AP68" i="13"/>
  <c r="G69" i="13"/>
  <c r="H69" i="13"/>
  <c r="I69" i="13"/>
  <c r="M69" i="13"/>
  <c r="N69" i="13"/>
  <c r="O69" i="13"/>
  <c r="P69" i="13"/>
  <c r="Q69" i="13"/>
  <c r="R69" i="13"/>
  <c r="S69" i="13"/>
  <c r="T69" i="13"/>
  <c r="U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G70" i="13"/>
  <c r="H70" i="13"/>
  <c r="I70" i="13"/>
  <c r="M70" i="13"/>
  <c r="N70" i="13"/>
  <c r="O70" i="13"/>
  <c r="P70" i="13"/>
  <c r="Q70" i="13"/>
  <c r="R70" i="13"/>
  <c r="S70" i="13"/>
  <c r="T70" i="13"/>
  <c r="U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G71" i="13"/>
  <c r="H71" i="13"/>
  <c r="I71" i="13"/>
  <c r="N71" i="13"/>
  <c r="O71" i="13"/>
  <c r="P71" i="13"/>
  <c r="Q71" i="13"/>
  <c r="R71" i="13"/>
  <c r="S71" i="13"/>
  <c r="T71" i="13"/>
  <c r="U71" i="13"/>
  <c r="Y71" i="13"/>
  <c r="Z71" i="13"/>
  <c r="AA71" i="13"/>
  <c r="AB71" i="13"/>
  <c r="AC71" i="13"/>
  <c r="AD71" i="13"/>
  <c r="AE71" i="13"/>
  <c r="AF71" i="13"/>
  <c r="AG71" i="13"/>
  <c r="AN71" i="13"/>
  <c r="AO71" i="13"/>
  <c r="AP71" i="13"/>
  <c r="F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D10" i="13"/>
  <c r="E10" i="13"/>
  <c r="F10" i="13"/>
  <c r="D11" i="13"/>
  <c r="E11" i="13"/>
  <c r="F11" i="13"/>
  <c r="D12" i="13"/>
  <c r="E12" i="13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17" i="13"/>
  <c r="E17" i="13"/>
  <c r="F17" i="13"/>
  <c r="D18" i="13"/>
  <c r="E18" i="13"/>
  <c r="F18" i="13"/>
  <c r="D19" i="13"/>
  <c r="E19" i="13"/>
  <c r="F19" i="13"/>
  <c r="D20" i="13"/>
  <c r="E20" i="13"/>
  <c r="F20" i="13"/>
  <c r="D21" i="13"/>
  <c r="E21" i="13"/>
  <c r="F21" i="13"/>
  <c r="D22" i="13"/>
  <c r="E22" i="13"/>
  <c r="F22" i="13"/>
  <c r="D23" i="13"/>
  <c r="E23" i="13"/>
  <c r="F23" i="13"/>
  <c r="D24" i="13"/>
  <c r="E24" i="13"/>
  <c r="F24" i="13"/>
  <c r="D25" i="13"/>
  <c r="E25" i="13"/>
  <c r="F25" i="13"/>
  <c r="D26" i="13"/>
  <c r="E26" i="13"/>
  <c r="F26" i="13"/>
  <c r="D27" i="13"/>
  <c r="E27" i="13"/>
  <c r="F27" i="13"/>
  <c r="D28" i="13"/>
  <c r="E28" i="13"/>
  <c r="F28" i="13"/>
  <c r="D29" i="13"/>
  <c r="E29" i="13"/>
  <c r="F29" i="13"/>
  <c r="D30" i="13"/>
  <c r="E30" i="13"/>
  <c r="F30" i="13"/>
  <c r="D31" i="13"/>
  <c r="E31" i="13"/>
  <c r="F31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7" i="13"/>
  <c r="E37" i="13"/>
  <c r="F37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D43" i="13"/>
  <c r="E43" i="13"/>
  <c r="F43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D48" i="13"/>
  <c r="E48" i="13"/>
  <c r="F48" i="13"/>
  <c r="D49" i="13"/>
  <c r="E49" i="13"/>
  <c r="F49" i="13"/>
  <c r="D50" i="13"/>
  <c r="E50" i="13"/>
  <c r="F50" i="13"/>
  <c r="D51" i="13"/>
  <c r="E51" i="13"/>
  <c r="F51" i="13"/>
  <c r="D52" i="13"/>
  <c r="E52" i="13"/>
  <c r="F52" i="13"/>
  <c r="D53" i="13"/>
  <c r="E53" i="13"/>
  <c r="F53" i="13"/>
  <c r="D54" i="13"/>
  <c r="E54" i="13"/>
  <c r="F54" i="13"/>
  <c r="D55" i="13"/>
  <c r="E55" i="13"/>
  <c r="F55" i="13"/>
  <c r="D56" i="13"/>
  <c r="E56" i="13"/>
  <c r="F56" i="13"/>
  <c r="D57" i="13"/>
  <c r="E57" i="13"/>
  <c r="F57" i="13"/>
  <c r="F7" i="13"/>
  <c r="E7" i="13"/>
  <c r="D7" i="13"/>
  <c r="F6" i="13"/>
  <c r="E6" i="13"/>
  <c r="D6" i="13"/>
  <c r="D8" i="13"/>
  <c r="E8" i="13"/>
  <c r="F8" i="13"/>
  <c r="E9" i="13"/>
  <c r="F9" i="13"/>
  <c r="D9" i="13"/>
  <c r="X71" i="3"/>
  <c r="W71" i="3"/>
  <c r="V71" i="3"/>
  <c r="X70" i="3"/>
  <c r="W70" i="3"/>
  <c r="V70" i="3"/>
  <c r="X69" i="3"/>
  <c r="W69" i="3"/>
  <c r="V69" i="3"/>
  <c r="AQ69" i="3" s="1"/>
  <c r="X68" i="3"/>
  <c r="W68" i="3"/>
  <c r="V68" i="3"/>
  <c r="X67" i="3"/>
  <c r="W67" i="3"/>
  <c r="V67" i="3"/>
  <c r="X66" i="3"/>
  <c r="W66" i="3"/>
  <c r="AR66" i="3" s="1"/>
  <c r="V66" i="3"/>
  <c r="X65" i="3"/>
  <c r="W65" i="3"/>
  <c r="V65" i="3"/>
  <c r="AQ65" i="3" s="1"/>
  <c r="X64" i="3"/>
  <c r="W64" i="3"/>
  <c r="V64" i="3"/>
  <c r="X63" i="3"/>
  <c r="W63" i="3"/>
  <c r="V63" i="3"/>
  <c r="X62" i="3"/>
  <c r="W62" i="3"/>
  <c r="AR62" i="3" s="1"/>
  <c r="V62" i="3"/>
  <c r="X61" i="3"/>
  <c r="W61" i="3"/>
  <c r="V61" i="3"/>
  <c r="AQ61" i="3" s="1"/>
  <c r="X60" i="3"/>
  <c r="W60" i="3"/>
  <c r="AR60" i="3" s="1"/>
  <c r="V60" i="3"/>
  <c r="X59" i="3"/>
  <c r="W59" i="3"/>
  <c r="V59" i="3"/>
  <c r="X58" i="3"/>
  <c r="W58" i="3"/>
  <c r="AR58" i="3" s="1"/>
  <c r="V58" i="3"/>
  <c r="X57" i="3"/>
  <c r="W57" i="3"/>
  <c r="V57" i="3"/>
  <c r="AQ57" i="3" s="1"/>
  <c r="X56" i="3"/>
  <c r="W56" i="3"/>
  <c r="AR56" i="3" s="1"/>
  <c r="V56" i="3"/>
  <c r="X55" i="3"/>
  <c r="W55" i="3"/>
  <c r="V55" i="3"/>
  <c r="X54" i="3"/>
  <c r="W54" i="3"/>
  <c r="AR54" i="3" s="1"/>
  <c r="V54" i="3"/>
  <c r="X53" i="3"/>
  <c r="W53" i="3"/>
  <c r="V53" i="3"/>
  <c r="X52" i="3"/>
  <c r="W52" i="3"/>
  <c r="AR52" i="3" s="1"/>
  <c r="V52" i="3"/>
  <c r="X51" i="3"/>
  <c r="W51" i="3"/>
  <c r="V51" i="3"/>
  <c r="X50" i="3"/>
  <c r="W50" i="3"/>
  <c r="AR50" i="3" s="1"/>
  <c r="V50" i="3"/>
  <c r="X49" i="3"/>
  <c r="W49" i="3"/>
  <c r="V49" i="3"/>
  <c r="X48" i="3"/>
  <c r="W48" i="3"/>
  <c r="AR48" i="3" s="1"/>
  <c r="V48" i="3"/>
  <c r="X47" i="3"/>
  <c r="W47" i="3"/>
  <c r="V47" i="3"/>
  <c r="AQ47" i="3" s="1"/>
  <c r="X46" i="3"/>
  <c r="W46" i="3"/>
  <c r="V46" i="3"/>
  <c r="X45" i="3"/>
  <c r="W45" i="3"/>
  <c r="V45" i="3"/>
  <c r="X44" i="3"/>
  <c r="W44" i="3"/>
  <c r="V44" i="3"/>
  <c r="X43" i="3"/>
  <c r="W43" i="3"/>
  <c r="V43" i="3"/>
  <c r="X42" i="3"/>
  <c r="W42" i="3"/>
  <c r="AR42" i="3" s="1"/>
  <c r="V42" i="3"/>
  <c r="X41" i="3"/>
  <c r="W41" i="3"/>
  <c r="V41" i="3"/>
  <c r="AQ41" i="3" s="1"/>
  <c r="X40" i="3"/>
  <c r="W40" i="3"/>
  <c r="V40" i="3"/>
  <c r="X39" i="3"/>
  <c r="W39" i="3"/>
  <c r="V39" i="3"/>
  <c r="X38" i="3"/>
  <c r="W38" i="3"/>
  <c r="AR38" i="3" s="1"/>
  <c r="V38" i="3"/>
  <c r="X37" i="3"/>
  <c r="W37" i="3"/>
  <c r="V37" i="3"/>
  <c r="AQ37" i="3" s="1"/>
  <c r="X36" i="3"/>
  <c r="W36" i="3"/>
  <c r="V36" i="3"/>
  <c r="X35" i="3"/>
  <c r="AS35" i="3" s="1"/>
  <c r="W35" i="3"/>
  <c r="V35" i="3"/>
  <c r="X34" i="3"/>
  <c r="W34" i="3"/>
  <c r="AR34" i="3" s="1"/>
  <c r="V34" i="3"/>
  <c r="X33" i="3"/>
  <c r="W33" i="3"/>
  <c r="V33" i="3"/>
  <c r="AQ33" i="3" s="1"/>
  <c r="X32" i="3"/>
  <c r="W32" i="3"/>
  <c r="AR32" i="3" s="1"/>
  <c r="V32" i="3"/>
  <c r="X31" i="3"/>
  <c r="W31" i="3"/>
  <c r="V31" i="3"/>
  <c r="AQ31" i="3" s="1"/>
  <c r="X30" i="3"/>
  <c r="W30" i="3"/>
  <c r="V30" i="3"/>
  <c r="X29" i="3"/>
  <c r="W29" i="3"/>
  <c r="V29" i="3"/>
  <c r="AQ29" i="3" s="1"/>
  <c r="X28" i="3"/>
  <c r="W28" i="3"/>
  <c r="V28" i="3"/>
  <c r="X27" i="3"/>
  <c r="W27" i="3"/>
  <c r="V27" i="3"/>
  <c r="AQ27" i="3" s="1"/>
  <c r="X26" i="3"/>
  <c r="W26" i="3"/>
  <c r="V26" i="3"/>
  <c r="X25" i="3"/>
  <c r="AS25" i="3" s="1"/>
  <c r="W25" i="3"/>
  <c r="V25" i="3"/>
  <c r="X24" i="3"/>
  <c r="W24" i="3"/>
  <c r="V24" i="3"/>
  <c r="X23" i="3"/>
  <c r="W23" i="3"/>
  <c r="V23" i="3"/>
  <c r="X22" i="3"/>
  <c r="W22" i="3"/>
  <c r="V22" i="3"/>
  <c r="X21" i="3"/>
  <c r="W21" i="3"/>
  <c r="V21" i="3"/>
  <c r="X20" i="3"/>
  <c r="W20" i="3"/>
  <c r="V20" i="3"/>
  <c r="X19" i="3"/>
  <c r="W19" i="3"/>
  <c r="V19" i="3"/>
  <c r="X18" i="3"/>
  <c r="W18" i="3"/>
  <c r="V18" i="3"/>
  <c r="X17" i="3"/>
  <c r="W17" i="3"/>
  <c r="V17" i="3"/>
  <c r="AQ17" i="3" s="1"/>
  <c r="X16" i="3"/>
  <c r="W16" i="3"/>
  <c r="V16" i="3"/>
  <c r="X15" i="3"/>
  <c r="W15" i="3"/>
  <c r="V15" i="3"/>
  <c r="X14" i="3"/>
  <c r="W14" i="3"/>
  <c r="AR14" i="3" s="1"/>
  <c r="V14" i="3"/>
  <c r="X13" i="3"/>
  <c r="W13" i="3"/>
  <c r="V13" i="3"/>
  <c r="X12" i="3"/>
  <c r="W12" i="3"/>
  <c r="V12" i="3"/>
  <c r="X11" i="3"/>
  <c r="AS11" i="3" s="1"/>
  <c r="W11" i="3"/>
  <c r="V11" i="3"/>
  <c r="X10" i="3"/>
  <c r="W10" i="3"/>
  <c r="V10" i="3"/>
  <c r="X9" i="3"/>
  <c r="W9" i="3"/>
  <c r="V9" i="3"/>
  <c r="AQ9" i="3" s="1"/>
  <c r="X8" i="3"/>
  <c r="W8" i="3"/>
  <c r="V8" i="3"/>
  <c r="X7" i="3"/>
  <c r="W7" i="3"/>
  <c r="V7" i="3"/>
  <c r="X6" i="3"/>
  <c r="W6" i="3"/>
  <c r="V6" i="3"/>
  <c r="X71" i="4"/>
  <c r="W71" i="4"/>
  <c r="V71" i="4"/>
  <c r="X70" i="4"/>
  <c r="W70" i="4"/>
  <c r="V70" i="4"/>
  <c r="X69" i="4"/>
  <c r="W69" i="4"/>
  <c r="V69" i="4"/>
  <c r="X68" i="4"/>
  <c r="W68" i="4"/>
  <c r="V68" i="4"/>
  <c r="X67" i="4"/>
  <c r="W67" i="4"/>
  <c r="V67" i="4"/>
  <c r="X66" i="4"/>
  <c r="W66" i="4"/>
  <c r="V66" i="4"/>
  <c r="X65" i="4"/>
  <c r="W65" i="4"/>
  <c r="V65" i="4"/>
  <c r="X64" i="4"/>
  <c r="W64" i="4"/>
  <c r="V64" i="4"/>
  <c r="X63" i="4"/>
  <c r="W63" i="4"/>
  <c r="V63" i="4"/>
  <c r="X62" i="4"/>
  <c r="W62" i="4"/>
  <c r="V62" i="4"/>
  <c r="X61" i="4"/>
  <c r="W61" i="4"/>
  <c r="V61" i="4"/>
  <c r="X60" i="4"/>
  <c r="W60" i="4"/>
  <c r="V60" i="4"/>
  <c r="X59" i="4"/>
  <c r="W59" i="4"/>
  <c r="V59" i="4"/>
  <c r="X58" i="4"/>
  <c r="W58" i="4"/>
  <c r="V58" i="4"/>
  <c r="X57" i="4"/>
  <c r="W57" i="4"/>
  <c r="V57" i="4"/>
  <c r="X56" i="4"/>
  <c r="W56" i="4"/>
  <c r="V56" i="4"/>
  <c r="X55" i="4"/>
  <c r="W55" i="4"/>
  <c r="V55" i="4"/>
  <c r="X54" i="4"/>
  <c r="W54" i="4"/>
  <c r="V54" i="4"/>
  <c r="X53" i="4"/>
  <c r="W53" i="4"/>
  <c r="V53" i="4"/>
  <c r="X52" i="4"/>
  <c r="W52" i="4"/>
  <c r="V52" i="4"/>
  <c r="X51" i="4"/>
  <c r="W51" i="4"/>
  <c r="V51" i="4"/>
  <c r="X50" i="4"/>
  <c r="W50" i="4"/>
  <c r="V50" i="4"/>
  <c r="X49" i="4"/>
  <c r="W49" i="4"/>
  <c r="V49" i="4"/>
  <c r="X48" i="4"/>
  <c r="W48" i="4"/>
  <c r="V48" i="4"/>
  <c r="X47" i="4"/>
  <c r="W47" i="4"/>
  <c r="V47" i="4"/>
  <c r="X46" i="4"/>
  <c r="W46" i="4"/>
  <c r="V46" i="4"/>
  <c r="X45" i="4"/>
  <c r="W45" i="4"/>
  <c r="V45" i="4"/>
  <c r="X44" i="4"/>
  <c r="W44" i="4"/>
  <c r="V44" i="4"/>
  <c r="X43" i="4"/>
  <c r="W43" i="4"/>
  <c r="V43" i="4"/>
  <c r="X42" i="4"/>
  <c r="W42" i="4"/>
  <c r="V42" i="4"/>
  <c r="X41" i="4"/>
  <c r="W41" i="4"/>
  <c r="V41" i="4"/>
  <c r="X40" i="4"/>
  <c r="W40" i="4"/>
  <c r="V40" i="4"/>
  <c r="X39" i="4"/>
  <c r="W39" i="4"/>
  <c r="V39" i="4"/>
  <c r="X38" i="4"/>
  <c r="W38" i="4"/>
  <c r="V38" i="4"/>
  <c r="X37" i="4"/>
  <c r="W37" i="4"/>
  <c r="V37" i="4"/>
  <c r="X36" i="4"/>
  <c r="W36" i="4"/>
  <c r="V36" i="4"/>
  <c r="X35" i="4"/>
  <c r="W35" i="4"/>
  <c r="V35" i="4"/>
  <c r="X34" i="4"/>
  <c r="W34" i="4"/>
  <c r="V34" i="4"/>
  <c r="X33" i="4"/>
  <c r="W33" i="4"/>
  <c r="V33" i="4"/>
  <c r="X32" i="4"/>
  <c r="W32" i="4"/>
  <c r="V32" i="4"/>
  <c r="X31" i="4"/>
  <c r="W31" i="4"/>
  <c r="V31" i="4"/>
  <c r="X30" i="4"/>
  <c r="W30" i="4"/>
  <c r="V30" i="4"/>
  <c r="X29" i="4"/>
  <c r="W29" i="4"/>
  <c r="V29" i="4"/>
  <c r="X28" i="4"/>
  <c r="W28" i="4"/>
  <c r="V28" i="4"/>
  <c r="X27" i="4"/>
  <c r="W27" i="4"/>
  <c r="V27" i="4"/>
  <c r="X26" i="4"/>
  <c r="W26" i="4"/>
  <c r="V26" i="4"/>
  <c r="AQ26" i="4" s="1"/>
  <c r="X25" i="4"/>
  <c r="W25" i="4"/>
  <c r="V25" i="4"/>
  <c r="X24" i="4"/>
  <c r="W24" i="4"/>
  <c r="V24" i="4"/>
  <c r="X23" i="4"/>
  <c r="W23" i="4"/>
  <c r="V23" i="4"/>
  <c r="X22" i="4"/>
  <c r="W22" i="4"/>
  <c r="V22" i="4"/>
  <c r="X21" i="4"/>
  <c r="W21" i="4"/>
  <c r="V21" i="4"/>
  <c r="X20" i="4"/>
  <c r="W20" i="4"/>
  <c r="V20" i="4"/>
  <c r="X19" i="4"/>
  <c r="W19" i="4"/>
  <c r="V19" i="4"/>
  <c r="X18" i="4"/>
  <c r="W18" i="4"/>
  <c r="V18" i="4"/>
  <c r="X17" i="4"/>
  <c r="W17" i="4"/>
  <c r="V17" i="4"/>
  <c r="X16" i="4"/>
  <c r="W16" i="4"/>
  <c r="V16" i="4"/>
  <c r="X15" i="4"/>
  <c r="W15" i="4"/>
  <c r="V15" i="4"/>
  <c r="X14" i="4"/>
  <c r="W14" i="4"/>
  <c r="V14" i="4"/>
  <c r="X13" i="4"/>
  <c r="W13" i="4"/>
  <c r="V13" i="4"/>
  <c r="X12" i="4"/>
  <c r="W12" i="4"/>
  <c r="V12" i="4"/>
  <c r="X11" i="4"/>
  <c r="W11" i="4"/>
  <c r="V11" i="4"/>
  <c r="X10" i="4"/>
  <c r="W10" i="4"/>
  <c r="V10" i="4"/>
  <c r="X9" i="4"/>
  <c r="W9" i="4"/>
  <c r="V9" i="4"/>
  <c r="X8" i="4"/>
  <c r="W8" i="4"/>
  <c r="V8" i="4"/>
  <c r="X7" i="4"/>
  <c r="W7" i="4"/>
  <c r="V7" i="4"/>
  <c r="X6" i="4"/>
  <c r="W6" i="4"/>
  <c r="V6" i="4"/>
  <c r="X71" i="5"/>
  <c r="W71" i="5"/>
  <c r="AR71" i="5" s="1"/>
  <c r="V71" i="5"/>
  <c r="X70" i="5"/>
  <c r="W70" i="5"/>
  <c r="AR70" i="5" s="1"/>
  <c r="V70" i="5"/>
  <c r="X69" i="5"/>
  <c r="W69" i="5"/>
  <c r="V69" i="5"/>
  <c r="X68" i="5"/>
  <c r="W68" i="5"/>
  <c r="V68" i="5"/>
  <c r="X67" i="5"/>
  <c r="AS67" i="5" s="1"/>
  <c r="W67" i="5"/>
  <c r="V67" i="5"/>
  <c r="X66" i="5"/>
  <c r="W66" i="5"/>
  <c r="AR66" i="5" s="1"/>
  <c r="V66" i="5"/>
  <c r="AQ66" i="5" s="1"/>
  <c r="X65" i="5"/>
  <c r="W65" i="5"/>
  <c r="V65" i="5"/>
  <c r="X64" i="5"/>
  <c r="W64" i="5"/>
  <c r="V64" i="5"/>
  <c r="X63" i="5"/>
  <c r="W63" i="5"/>
  <c r="AR63" i="5" s="1"/>
  <c r="V63" i="5"/>
  <c r="X62" i="5"/>
  <c r="W62" i="5"/>
  <c r="V62" i="5"/>
  <c r="AQ62" i="5" s="1"/>
  <c r="X61" i="5"/>
  <c r="W61" i="5"/>
  <c r="V61" i="5"/>
  <c r="X60" i="5"/>
  <c r="W60" i="5"/>
  <c r="V60" i="5"/>
  <c r="X59" i="5"/>
  <c r="W59" i="5"/>
  <c r="V59" i="5"/>
  <c r="X58" i="5"/>
  <c r="W58" i="5"/>
  <c r="V58" i="5"/>
  <c r="AQ58" i="5" s="1"/>
  <c r="X57" i="5"/>
  <c r="W57" i="5"/>
  <c r="V57" i="5"/>
  <c r="X56" i="5"/>
  <c r="W56" i="5"/>
  <c r="V56" i="5"/>
  <c r="X55" i="5"/>
  <c r="W55" i="5"/>
  <c r="V55" i="5"/>
  <c r="X54" i="5"/>
  <c r="W54" i="5"/>
  <c r="V54" i="5"/>
  <c r="X53" i="5"/>
  <c r="W53" i="5"/>
  <c r="V53" i="5"/>
  <c r="AQ53" i="5" s="1"/>
  <c r="X52" i="5"/>
  <c r="W52" i="5"/>
  <c r="V52" i="5"/>
  <c r="X51" i="5"/>
  <c r="W51" i="5"/>
  <c r="V51" i="5"/>
  <c r="X50" i="5"/>
  <c r="W50" i="5"/>
  <c r="AR50" i="5" s="1"/>
  <c r="V50" i="5"/>
  <c r="X49" i="5"/>
  <c r="W49" i="5"/>
  <c r="V49" i="5"/>
  <c r="X48" i="5"/>
  <c r="AS48" i="5" s="1"/>
  <c r="W48" i="5"/>
  <c r="V48" i="5"/>
  <c r="X47" i="5"/>
  <c r="W47" i="5"/>
  <c r="V47" i="5"/>
  <c r="X46" i="5"/>
  <c r="W46" i="5"/>
  <c r="V46" i="5"/>
  <c r="X45" i="5"/>
  <c r="W45" i="5"/>
  <c r="V45" i="5"/>
  <c r="X44" i="5"/>
  <c r="W44" i="5"/>
  <c r="V44" i="5"/>
  <c r="X43" i="5"/>
  <c r="W43" i="5"/>
  <c r="AR43" i="5" s="1"/>
  <c r="V43" i="5"/>
  <c r="X42" i="5"/>
  <c r="W42" i="5"/>
  <c r="V42" i="5"/>
  <c r="AQ42" i="5" s="1"/>
  <c r="X41" i="5"/>
  <c r="W41" i="5"/>
  <c r="V41" i="5"/>
  <c r="X40" i="5"/>
  <c r="W40" i="5"/>
  <c r="V40" i="5"/>
  <c r="X39" i="5"/>
  <c r="W39" i="5"/>
  <c r="V39" i="5"/>
  <c r="X38" i="5"/>
  <c r="W38" i="5"/>
  <c r="V38" i="5"/>
  <c r="AQ38" i="5" s="1"/>
  <c r="X37" i="5"/>
  <c r="W37" i="5"/>
  <c r="V37" i="5"/>
  <c r="X36" i="5"/>
  <c r="W36" i="5"/>
  <c r="V36" i="5"/>
  <c r="X35" i="5"/>
  <c r="W35" i="5"/>
  <c r="V35" i="5"/>
  <c r="X34" i="5"/>
  <c r="W34" i="5"/>
  <c r="V34" i="5"/>
  <c r="X33" i="5"/>
  <c r="W33" i="5"/>
  <c r="V33" i="5"/>
  <c r="X32" i="5"/>
  <c r="AS32" i="5" s="1"/>
  <c r="W32" i="5"/>
  <c r="V32" i="5"/>
  <c r="X31" i="5"/>
  <c r="W31" i="5"/>
  <c r="AR31" i="5" s="1"/>
  <c r="V31" i="5"/>
  <c r="X30" i="5"/>
  <c r="W30" i="5"/>
  <c r="V30" i="5"/>
  <c r="X29" i="5"/>
  <c r="W29" i="5"/>
  <c r="V29" i="5"/>
  <c r="X28" i="5"/>
  <c r="W28" i="5"/>
  <c r="V28" i="5"/>
  <c r="X27" i="5"/>
  <c r="W27" i="5"/>
  <c r="AR27" i="5" s="1"/>
  <c r="V27" i="5"/>
  <c r="X26" i="5"/>
  <c r="W26" i="5"/>
  <c r="V26" i="5"/>
  <c r="X25" i="5"/>
  <c r="W25" i="5"/>
  <c r="V25" i="5"/>
  <c r="X24" i="5"/>
  <c r="W24" i="5"/>
  <c r="V24" i="5"/>
  <c r="X23" i="5"/>
  <c r="W23" i="5"/>
  <c r="V23" i="5"/>
  <c r="X22" i="5"/>
  <c r="W22" i="5"/>
  <c r="AR22" i="5" s="1"/>
  <c r="V22" i="5"/>
  <c r="X21" i="5"/>
  <c r="W21" i="5"/>
  <c r="V21" i="5"/>
  <c r="X20" i="5"/>
  <c r="W20" i="5"/>
  <c r="V20" i="5"/>
  <c r="X19" i="5"/>
  <c r="AS19" i="5" s="1"/>
  <c r="W19" i="5"/>
  <c r="V19" i="5"/>
  <c r="X18" i="5"/>
  <c r="W18" i="5"/>
  <c r="AR18" i="5" s="1"/>
  <c r="V18" i="5"/>
  <c r="AQ18" i="5" s="1"/>
  <c r="X17" i="5"/>
  <c r="W17" i="5"/>
  <c r="V17" i="5"/>
  <c r="X16" i="5"/>
  <c r="W16" i="5"/>
  <c r="V16" i="5"/>
  <c r="X15" i="5"/>
  <c r="AS15" i="5" s="1"/>
  <c r="W15" i="5"/>
  <c r="AR15" i="5" s="1"/>
  <c r="V15" i="5"/>
  <c r="X14" i="5"/>
  <c r="W14" i="5"/>
  <c r="V14" i="5"/>
  <c r="X13" i="5"/>
  <c r="W13" i="5"/>
  <c r="V13" i="5"/>
  <c r="X12" i="5"/>
  <c r="AS12" i="5" s="1"/>
  <c r="W12" i="5"/>
  <c r="V12" i="5"/>
  <c r="X11" i="5"/>
  <c r="AS11" i="5" s="1"/>
  <c r="W11" i="5"/>
  <c r="V11" i="5"/>
  <c r="X10" i="5"/>
  <c r="W10" i="5"/>
  <c r="V10" i="5"/>
  <c r="X9" i="5"/>
  <c r="W9" i="5"/>
  <c r="V9" i="5"/>
  <c r="X8" i="5"/>
  <c r="AS8" i="5" s="1"/>
  <c r="W8" i="5"/>
  <c r="V8" i="5"/>
  <c r="X7" i="5"/>
  <c r="W7" i="5"/>
  <c r="V7" i="5"/>
  <c r="X6" i="5"/>
  <c r="W6" i="5"/>
  <c r="V6" i="5"/>
  <c r="X71" i="6"/>
  <c r="W71" i="6"/>
  <c r="V71" i="6"/>
  <c r="X70" i="6"/>
  <c r="W70" i="6"/>
  <c r="V70" i="6"/>
  <c r="X69" i="6"/>
  <c r="AS69" i="6" s="1"/>
  <c r="W69" i="6"/>
  <c r="V69" i="6"/>
  <c r="X68" i="6"/>
  <c r="W68" i="6"/>
  <c r="V68" i="6"/>
  <c r="X67" i="6"/>
  <c r="W67" i="6"/>
  <c r="V67" i="6"/>
  <c r="X66" i="6"/>
  <c r="W66" i="6"/>
  <c r="V66" i="6"/>
  <c r="X65" i="6"/>
  <c r="AS65" i="6" s="1"/>
  <c r="W65" i="6"/>
  <c r="V65" i="6"/>
  <c r="X64" i="6"/>
  <c r="W64" i="6"/>
  <c r="V64" i="6"/>
  <c r="X63" i="6"/>
  <c r="W63" i="6"/>
  <c r="V63" i="6"/>
  <c r="X62" i="6"/>
  <c r="W62" i="6"/>
  <c r="V62" i="6"/>
  <c r="X61" i="6"/>
  <c r="W61" i="6"/>
  <c r="V61" i="6"/>
  <c r="X60" i="6"/>
  <c r="W60" i="6"/>
  <c r="V60" i="6"/>
  <c r="X59" i="6"/>
  <c r="W59" i="6"/>
  <c r="V59" i="6"/>
  <c r="AQ59" i="6" s="1"/>
  <c r="X58" i="6"/>
  <c r="W58" i="6"/>
  <c r="V58" i="6"/>
  <c r="X57" i="6"/>
  <c r="W57" i="6"/>
  <c r="V57" i="6"/>
  <c r="X56" i="6"/>
  <c r="W56" i="6"/>
  <c r="V56" i="6"/>
  <c r="X55" i="6"/>
  <c r="W55" i="6"/>
  <c r="V55" i="6"/>
  <c r="AQ55" i="6" s="1"/>
  <c r="X54" i="6"/>
  <c r="W54" i="6"/>
  <c r="V54" i="6"/>
  <c r="X53" i="6"/>
  <c r="W53" i="6"/>
  <c r="V53" i="6"/>
  <c r="X52" i="6"/>
  <c r="W52" i="6"/>
  <c r="V52" i="6"/>
  <c r="X51" i="6"/>
  <c r="W51" i="6"/>
  <c r="V51" i="6"/>
  <c r="X50" i="6"/>
  <c r="W50" i="6"/>
  <c r="V50" i="6"/>
  <c r="X49" i="6"/>
  <c r="W49" i="6"/>
  <c r="V49" i="6"/>
  <c r="X48" i="6"/>
  <c r="W48" i="6"/>
  <c r="AR48" i="6" s="1"/>
  <c r="V48" i="6"/>
  <c r="X47" i="6"/>
  <c r="W47" i="6"/>
  <c r="V47" i="6"/>
  <c r="X46" i="6"/>
  <c r="W46" i="6"/>
  <c r="V46" i="6"/>
  <c r="X45" i="6"/>
  <c r="W45" i="6"/>
  <c r="V45" i="6"/>
  <c r="X44" i="6"/>
  <c r="W44" i="6"/>
  <c r="AR44" i="6" s="1"/>
  <c r="V44" i="6"/>
  <c r="X43" i="6"/>
  <c r="W43" i="6"/>
  <c r="V43" i="6"/>
  <c r="X42" i="6"/>
  <c r="W42" i="6"/>
  <c r="V42" i="6"/>
  <c r="X41" i="6"/>
  <c r="W41" i="6"/>
  <c r="V41" i="6"/>
  <c r="X40" i="6"/>
  <c r="W40" i="6"/>
  <c r="V40" i="6"/>
  <c r="X39" i="6"/>
  <c r="W39" i="6"/>
  <c r="V39" i="6"/>
  <c r="X38" i="6"/>
  <c r="W38" i="6"/>
  <c r="V38" i="6"/>
  <c r="X37" i="6"/>
  <c r="W37" i="6"/>
  <c r="V37" i="6"/>
  <c r="X36" i="6"/>
  <c r="W36" i="6"/>
  <c r="V36" i="6"/>
  <c r="X35" i="6"/>
  <c r="W35" i="6"/>
  <c r="V35" i="6"/>
  <c r="X34" i="6"/>
  <c r="W34" i="6"/>
  <c r="V34" i="6"/>
  <c r="AQ34" i="6" s="1"/>
  <c r="X33" i="6"/>
  <c r="W33" i="6"/>
  <c r="V33" i="6"/>
  <c r="X32" i="6"/>
  <c r="W32" i="6"/>
  <c r="V32" i="6"/>
  <c r="X31" i="6"/>
  <c r="W31" i="6"/>
  <c r="V31" i="6"/>
  <c r="AQ31" i="6" s="1"/>
  <c r="X30" i="6"/>
  <c r="W30" i="6"/>
  <c r="V30" i="6"/>
  <c r="X29" i="6"/>
  <c r="W29" i="6"/>
  <c r="V29" i="6"/>
  <c r="X28" i="6"/>
  <c r="W28" i="6"/>
  <c r="V28" i="6"/>
  <c r="X27" i="6"/>
  <c r="W27" i="6"/>
  <c r="V27" i="6"/>
  <c r="AQ27" i="6" s="1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AS21" i="6" s="1"/>
  <c r="W21" i="6"/>
  <c r="V21" i="6"/>
  <c r="X20" i="6"/>
  <c r="W20" i="6"/>
  <c r="V20" i="6"/>
  <c r="X19" i="6"/>
  <c r="W19" i="6"/>
  <c r="V19" i="6"/>
  <c r="X18" i="6"/>
  <c r="W18" i="6"/>
  <c r="V18" i="6"/>
  <c r="X17" i="6"/>
  <c r="AS17" i="6" s="1"/>
  <c r="W17" i="6"/>
  <c r="V17" i="6"/>
  <c r="X16" i="6"/>
  <c r="W16" i="6"/>
  <c r="V16" i="6"/>
  <c r="X15" i="6"/>
  <c r="W15" i="6"/>
  <c r="V15" i="6"/>
  <c r="X14" i="6"/>
  <c r="W14" i="6"/>
  <c r="V14" i="6"/>
  <c r="X13" i="6"/>
  <c r="W13" i="6"/>
  <c r="V13" i="6"/>
  <c r="X12" i="6"/>
  <c r="W12" i="6"/>
  <c r="V12" i="6"/>
  <c r="X11" i="6"/>
  <c r="W11" i="6"/>
  <c r="V11" i="6"/>
  <c r="X10" i="6"/>
  <c r="W10" i="6"/>
  <c r="V10" i="6"/>
  <c r="X9" i="6"/>
  <c r="W9" i="6"/>
  <c r="V9" i="6"/>
  <c r="X8" i="6"/>
  <c r="W8" i="6"/>
  <c r="V8" i="6"/>
  <c r="X7" i="6"/>
  <c r="W7" i="6"/>
  <c r="V7" i="6"/>
  <c r="AQ7" i="6" s="1"/>
  <c r="X6" i="6"/>
  <c r="W6" i="6"/>
  <c r="V6" i="6"/>
  <c r="X71" i="7"/>
  <c r="W71" i="7"/>
  <c r="V71" i="7"/>
  <c r="X70" i="7"/>
  <c r="W70" i="7"/>
  <c r="V70" i="7"/>
  <c r="X69" i="7"/>
  <c r="W69" i="7"/>
  <c r="V69" i="7"/>
  <c r="X68" i="7"/>
  <c r="W68" i="7"/>
  <c r="V68" i="7"/>
  <c r="X67" i="7"/>
  <c r="AS67" i="7" s="1"/>
  <c r="W67" i="7"/>
  <c r="V67" i="7"/>
  <c r="X66" i="7"/>
  <c r="W66" i="7"/>
  <c r="V66" i="7"/>
  <c r="X65" i="7"/>
  <c r="W65" i="7"/>
  <c r="V65" i="7"/>
  <c r="X64" i="7"/>
  <c r="W64" i="7"/>
  <c r="V64" i="7"/>
  <c r="X63" i="7"/>
  <c r="W63" i="7"/>
  <c r="V63" i="7"/>
  <c r="X62" i="7"/>
  <c r="W62" i="7"/>
  <c r="V62" i="7"/>
  <c r="X61" i="7"/>
  <c r="W61" i="7"/>
  <c r="V61" i="7"/>
  <c r="X60" i="7"/>
  <c r="W60" i="7"/>
  <c r="V60" i="7"/>
  <c r="X59" i="7"/>
  <c r="AS59" i="7" s="1"/>
  <c r="W59" i="7"/>
  <c r="AR59" i="7" s="1"/>
  <c r="V59" i="7"/>
  <c r="X58" i="7"/>
  <c r="W58" i="7"/>
  <c r="V58" i="7"/>
  <c r="X57" i="7"/>
  <c r="W57" i="7"/>
  <c r="V57" i="7"/>
  <c r="X56" i="7"/>
  <c r="W56" i="7"/>
  <c r="V56" i="7"/>
  <c r="X55" i="7"/>
  <c r="W55" i="7"/>
  <c r="V55" i="7"/>
  <c r="X54" i="7"/>
  <c r="W54" i="7"/>
  <c r="V54" i="7"/>
  <c r="X53" i="7"/>
  <c r="W53" i="7"/>
  <c r="V53" i="7"/>
  <c r="AQ53" i="7" s="1"/>
  <c r="X52" i="7"/>
  <c r="W52" i="7"/>
  <c r="V52" i="7"/>
  <c r="X51" i="7"/>
  <c r="W51" i="7"/>
  <c r="V51" i="7"/>
  <c r="X50" i="7"/>
  <c r="W50" i="7"/>
  <c r="V50" i="7"/>
  <c r="X49" i="7"/>
  <c r="W49" i="7"/>
  <c r="V49" i="7"/>
  <c r="X48" i="7"/>
  <c r="W48" i="7"/>
  <c r="V48" i="7"/>
  <c r="X47" i="7"/>
  <c r="W47" i="7"/>
  <c r="V47" i="7"/>
  <c r="X46" i="7"/>
  <c r="W46" i="7"/>
  <c r="V46" i="7"/>
  <c r="X45" i="7"/>
  <c r="W45" i="7"/>
  <c r="V45" i="7"/>
  <c r="X44" i="7"/>
  <c r="W44" i="7"/>
  <c r="V44" i="7"/>
  <c r="X43" i="7"/>
  <c r="W43" i="7"/>
  <c r="V43" i="7"/>
  <c r="X42" i="7"/>
  <c r="W42" i="7"/>
  <c r="V42" i="7"/>
  <c r="X41" i="7"/>
  <c r="W41" i="7"/>
  <c r="V41" i="7"/>
  <c r="X40" i="7"/>
  <c r="W40" i="7"/>
  <c r="V40" i="7"/>
  <c r="X39" i="7"/>
  <c r="W39" i="7"/>
  <c r="V39" i="7"/>
  <c r="X38" i="7"/>
  <c r="W38" i="7"/>
  <c r="V38" i="7"/>
  <c r="X37" i="7"/>
  <c r="W37" i="7"/>
  <c r="V37" i="7"/>
  <c r="X36" i="7"/>
  <c r="W36" i="7"/>
  <c r="V36" i="7"/>
  <c r="X35" i="7"/>
  <c r="W35" i="7"/>
  <c r="V35" i="7"/>
  <c r="X34" i="7"/>
  <c r="W34" i="7"/>
  <c r="V34" i="7"/>
  <c r="X33" i="7"/>
  <c r="W33" i="7"/>
  <c r="V33" i="7"/>
  <c r="AQ33" i="7" s="1"/>
  <c r="X32" i="7"/>
  <c r="W32" i="7"/>
  <c r="V32" i="7"/>
  <c r="X31" i="7"/>
  <c r="W31" i="7"/>
  <c r="V31" i="7"/>
  <c r="X30" i="7"/>
  <c r="W30" i="7"/>
  <c r="V30" i="7"/>
  <c r="X29" i="7"/>
  <c r="W29" i="7"/>
  <c r="V29" i="7"/>
  <c r="X28" i="7"/>
  <c r="W28" i="7"/>
  <c r="V28" i="7"/>
  <c r="X27" i="7"/>
  <c r="W27" i="7"/>
  <c r="V27" i="7"/>
  <c r="X26" i="7"/>
  <c r="W26" i="7"/>
  <c r="V26" i="7"/>
  <c r="X25" i="7"/>
  <c r="W25" i="7"/>
  <c r="V25" i="7"/>
  <c r="X24" i="7"/>
  <c r="W24" i="7"/>
  <c r="V24" i="7"/>
  <c r="X23" i="7"/>
  <c r="W23" i="7"/>
  <c r="V23" i="7"/>
  <c r="X22" i="7"/>
  <c r="W22" i="7"/>
  <c r="V22" i="7"/>
  <c r="X21" i="7"/>
  <c r="W21" i="7"/>
  <c r="V21" i="7"/>
  <c r="X20" i="7"/>
  <c r="W20" i="7"/>
  <c r="AR20" i="7" s="1"/>
  <c r="V20" i="7"/>
  <c r="X19" i="7"/>
  <c r="W19" i="7"/>
  <c r="V19" i="7"/>
  <c r="X18" i="7"/>
  <c r="W18" i="7"/>
  <c r="V18" i="7"/>
  <c r="X17" i="7"/>
  <c r="W17" i="7"/>
  <c r="V17" i="7"/>
  <c r="X16" i="7"/>
  <c r="W16" i="7"/>
  <c r="AR16" i="7" s="1"/>
  <c r="V16" i="7"/>
  <c r="X15" i="7"/>
  <c r="W15" i="7"/>
  <c r="V15" i="7"/>
  <c r="AQ15" i="7" s="1"/>
  <c r="X14" i="7"/>
  <c r="W14" i="7"/>
  <c r="V14" i="7"/>
  <c r="X13" i="7"/>
  <c r="W13" i="7"/>
  <c r="V13" i="7"/>
  <c r="X12" i="7"/>
  <c r="W12" i="7"/>
  <c r="V12" i="7"/>
  <c r="X11" i="7"/>
  <c r="W11" i="7"/>
  <c r="V11" i="7"/>
  <c r="AQ11" i="7" s="1"/>
  <c r="X10" i="7"/>
  <c r="W10" i="7"/>
  <c r="V10" i="7"/>
  <c r="X9" i="7"/>
  <c r="AS9" i="7" s="1"/>
  <c r="W9" i="7"/>
  <c r="V9" i="7"/>
  <c r="X8" i="7"/>
  <c r="W8" i="7"/>
  <c r="V8" i="7"/>
  <c r="X7" i="7"/>
  <c r="W7" i="7"/>
  <c r="V7" i="7"/>
  <c r="X6" i="7"/>
  <c r="W6" i="7"/>
  <c r="V6" i="7"/>
  <c r="X71" i="8"/>
  <c r="W71" i="8"/>
  <c r="V71" i="8"/>
  <c r="X70" i="8"/>
  <c r="W70" i="8"/>
  <c r="V70" i="8"/>
  <c r="X69" i="8"/>
  <c r="W69" i="8"/>
  <c r="V69" i="8"/>
  <c r="X68" i="8"/>
  <c r="W68" i="8"/>
  <c r="AR68" i="8" s="1"/>
  <c r="V68" i="8"/>
  <c r="X67" i="8"/>
  <c r="W67" i="8"/>
  <c r="V67" i="8"/>
  <c r="AQ67" i="8" s="1"/>
  <c r="X66" i="8"/>
  <c r="W66" i="8"/>
  <c r="V66" i="8"/>
  <c r="X65" i="8"/>
  <c r="W65" i="8"/>
  <c r="V65" i="8"/>
  <c r="X64" i="8"/>
  <c r="W64" i="8"/>
  <c r="AR64" i="8" s="1"/>
  <c r="V64" i="8"/>
  <c r="AQ64" i="8" s="1"/>
  <c r="X63" i="8"/>
  <c r="W63" i="8"/>
  <c r="V63" i="8"/>
  <c r="X62" i="8"/>
  <c r="W62" i="8"/>
  <c r="V62" i="8"/>
  <c r="X61" i="8"/>
  <c r="AS61" i="8" s="1"/>
  <c r="W61" i="8"/>
  <c r="AR61" i="8" s="1"/>
  <c r="V61" i="8"/>
  <c r="X60" i="8"/>
  <c r="W60" i="8"/>
  <c r="V60" i="8"/>
  <c r="X59" i="8"/>
  <c r="W59" i="8"/>
  <c r="V59" i="8"/>
  <c r="AQ59" i="8" s="1"/>
  <c r="X58" i="8"/>
  <c r="W58" i="8"/>
  <c r="V58" i="8"/>
  <c r="X57" i="8"/>
  <c r="AS57" i="8" s="1"/>
  <c r="W57" i="8"/>
  <c r="V57" i="8"/>
  <c r="X56" i="8"/>
  <c r="W56" i="8"/>
  <c r="V56" i="8"/>
  <c r="X55" i="8"/>
  <c r="W55" i="8"/>
  <c r="V55" i="8"/>
  <c r="X54" i="8"/>
  <c r="W54" i="8"/>
  <c r="V54" i="8"/>
  <c r="X53" i="8"/>
  <c r="AS53" i="8" s="1"/>
  <c r="W53" i="8"/>
  <c r="AR53" i="8" s="1"/>
  <c r="V53" i="8"/>
  <c r="X52" i="8"/>
  <c r="W52" i="8"/>
  <c r="V52" i="8"/>
  <c r="AQ52" i="8" s="1"/>
  <c r="X51" i="8"/>
  <c r="W51" i="8"/>
  <c r="V51" i="8"/>
  <c r="AQ51" i="8" s="1"/>
  <c r="X50" i="8"/>
  <c r="AS50" i="8" s="1"/>
  <c r="W50" i="8"/>
  <c r="V50" i="8"/>
  <c r="X49" i="8"/>
  <c r="AS49" i="8" s="1"/>
  <c r="W49" i="8"/>
  <c r="V49" i="8"/>
  <c r="X48" i="8"/>
  <c r="W48" i="8"/>
  <c r="AR48" i="8" s="1"/>
  <c r="V48" i="8"/>
  <c r="X47" i="8"/>
  <c r="W47" i="8"/>
  <c r="V47" i="8"/>
  <c r="X46" i="8"/>
  <c r="W46" i="8"/>
  <c r="V46" i="8"/>
  <c r="X45" i="8"/>
  <c r="W45" i="8"/>
  <c r="V45" i="8"/>
  <c r="X44" i="8"/>
  <c r="W44" i="8"/>
  <c r="AR44" i="8" s="1"/>
  <c r="V44" i="8"/>
  <c r="X43" i="8"/>
  <c r="W43" i="8"/>
  <c r="V43" i="8"/>
  <c r="X42" i="8"/>
  <c r="W42" i="8"/>
  <c r="V42" i="8"/>
  <c r="X41" i="8"/>
  <c r="AS41" i="8" s="1"/>
  <c r="W41" i="8"/>
  <c r="AR41" i="8" s="1"/>
  <c r="V41" i="8"/>
  <c r="X40" i="8"/>
  <c r="W40" i="8"/>
  <c r="V40" i="8"/>
  <c r="X39" i="8"/>
  <c r="W39" i="8"/>
  <c r="V39" i="8"/>
  <c r="AQ39" i="8" s="1"/>
  <c r="X38" i="8"/>
  <c r="W38" i="8"/>
  <c r="V38" i="8"/>
  <c r="X37" i="8"/>
  <c r="W37" i="8"/>
  <c r="V37" i="8"/>
  <c r="X36" i="8"/>
  <c r="W36" i="8"/>
  <c r="V36" i="8"/>
  <c r="X35" i="8"/>
  <c r="W35" i="8"/>
  <c r="V35" i="8"/>
  <c r="AQ35" i="8" s="1"/>
  <c r="X34" i="8"/>
  <c r="W34" i="8"/>
  <c r="V34" i="8"/>
  <c r="X33" i="8"/>
  <c r="AS33" i="8" s="1"/>
  <c r="W33" i="8"/>
  <c r="V33" i="8"/>
  <c r="X32" i="8"/>
  <c r="W32" i="8"/>
  <c r="V32" i="8"/>
  <c r="AQ32" i="8" s="1"/>
  <c r="X31" i="8"/>
  <c r="W31" i="8"/>
  <c r="V31" i="8"/>
  <c r="AQ31" i="8" s="1"/>
  <c r="X30" i="8"/>
  <c r="AS30" i="8" s="1"/>
  <c r="W30" i="8"/>
  <c r="V30" i="8"/>
  <c r="X29" i="8"/>
  <c r="W29" i="8"/>
  <c r="AR29" i="8" s="1"/>
  <c r="V29" i="8"/>
  <c r="X28" i="8"/>
  <c r="W28" i="8"/>
  <c r="V28" i="8"/>
  <c r="X27" i="8"/>
  <c r="W27" i="8"/>
  <c r="V27" i="8"/>
  <c r="X26" i="8"/>
  <c r="W26" i="8"/>
  <c r="V26" i="8"/>
  <c r="X25" i="8"/>
  <c r="AS25" i="8" s="1"/>
  <c r="W25" i="8"/>
  <c r="V25" i="8"/>
  <c r="X24" i="8"/>
  <c r="W24" i="8"/>
  <c r="AR24" i="8" s="1"/>
  <c r="V24" i="8"/>
  <c r="X23" i="8"/>
  <c r="W23" i="8"/>
  <c r="V23" i="8"/>
  <c r="X22" i="8"/>
  <c r="W22" i="8"/>
  <c r="V22" i="8"/>
  <c r="X21" i="8"/>
  <c r="AS21" i="8" s="1"/>
  <c r="W21" i="8"/>
  <c r="AR21" i="8" s="1"/>
  <c r="V21" i="8"/>
  <c r="X20" i="8"/>
  <c r="W20" i="8"/>
  <c r="V20" i="8"/>
  <c r="X19" i="8"/>
  <c r="W19" i="8"/>
  <c r="V19" i="8"/>
  <c r="AQ19" i="8" s="1"/>
  <c r="X18" i="8"/>
  <c r="AS18" i="8" s="1"/>
  <c r="W18" i="8"/>
  <c r="V18" i="8"/>
  <c r="X17" i="8"/>
  <c r="W17" i="8"/>
  <c r="V17" i="8"/>
  <c r="X16" i="8"/>
  <c r="W16" i="8"/>
  <c r="AR16" i="8" s="1"/>
  <c r="V16" i="8"/>
  <c r="X15" i="8"/>
  <c r="W15" i="8"/>
  <c r="V15" i="8"/>
  <c r="AQ15" i="8" s="1"/>
  <c r="X14" i="8"/>
  <c r="W14" i="8"/>
  <c r="V14" i="8"/>
  <c r="X13" i="8"/>
  <c r="W13" i="8"/>
  <c r="V13" i="8"/>
  <c r="X12" i="8"/>
  <c r="W12" i="8"/>
  <c r="V12" i="8"/>
  <c r="X11" i="8"/>
  <c r="W11" i="8"/>
  <c r="V11" i="8"/>
  <c r="AQ11" i="8" s="1"/>
  <c r="X10" i="8"/>
  <c r="AS10" i="8" s="1"/>
  <c r="W10" i="8"/>
  <c r="V10" i="8"/>
  <c r="X9" i="8"/>
  <c r="W9" i="8"/>
  <c r="AR9" i="8" s="1"/>
  <c r="V9" i="8"/>
  <c r="X8" i="8"/>
  <c r="W8" i="8"/>
  <c r="AR8" i="8" s="1"/>
  <c r="V8" i="8"/>
  <c r="AQ8" i="8" s="1"/>
  <c r="X7" i="8"/>
  <c r="W7" i="8"/>
  <c r="V7" i="8"/>
  <c r="AQ7" i="8" s="1"/>
  <c r="X6" i="8"/>
  <c r="W6" i="8"/>
  <c r="V6" i="8"/>
  <c r="X71" i="9"/>
  <c r="W71" i="9"/>
  <c r="V71" i="9"/>
  <c r="X70" i="9"/>
  <c r="W70" i="9"/>
  <c r="V70" i="9"/>
  <c r="X69" i="9"/>
  <c r="W69" i="9"/>
  <c r="V69" i="9"/>
  <c r="X68" i="9"/>
  <c r="W68" i="9"/>
  <c r="V68" i="9"/>
  <c r="X67" i="9"/>
  <c r="W67" i="9"/>
  <c r="V67" i="9"/>
  <c r="AQ67" i="9" s="1"/>
  <c r="X66" i="9"/>
  <c r="W66" i="9"/>
  <c r="V66" i="9"/>
  <c r="X65" i="9"/>
  <c r="W65" i="9"/>
  <c r="V65" i="9"/>
  <c r="X64" i="9"/>
  <c r="W64" i="9"/>
  <c r="V64" i="9"/>
  <c r="X63" i="9"/>
  <c r="W63" i="9"/>
  <c r="V63" i="9"/>
  <c r="AQ63" i="9" s="1"/>
  <c r="X62" i="9"/>
  <c r="W62" i="9"/>
  <c r="V62" i="9"/>
  <c r="X61" i="9"/>
  <c r="W61" i="9"/>
  <c r="V61" i="9"/>
  <c r="X60" i="9"/>
  <c r="W60" i="9"/>
  <c r="V60" i="9"/>
  <c r="X59" i="9"/>
  <c r="W59" i="9"/>
  <c r="V59" i="9"/>
  <c r="X58" i="9"/>
  <c r="W58" i="9"/>
  <c r="V58" i="9"/>
  <c r="X57" i="9"/>
  <c r="W57" i="9"/>
  <c r="V57" i="9"/>
  <c r="X56" i="9"/>
  <c r="W56" i="9"/>
  <c r="V56" i="9"/>
  <c r="X55" i="9"/>
  <c r="W55" i="9"/>
  <c r="V55" i="9"/>
  <c r="X54" i="9"/>
  <c r="W54" i="9"/>
  <c r="V54" i="9"/>
  <c r="X53" i="9"/>
  <c r="W53" i="9"/>
  <c r="V53" i="9"/>
  <c r="X52" i="9"/>
  <c r="W52" i="9"/>
  <c r="V52" i="9"/>
  <c r="X51" i="9"/>
  <c r="W51" i="9"/>
  <c r="V51" i="9"/>
  <c r="X50" i="9"/>
  <c r="W50" i="9"/>
  <c r="V50" i="9"/>
  <c r="X49" i="9"/>
  <c r="W49" i="9"/>
  <c r="V49" i="9"/>
  <c r="X48" i="9"/>
  <c r="W48" i="9"/>
  <c r="V48" i="9"/>
  <c r="X47" i="9"/>
  <c r="W47" i="9"/>
  <c r="V47" i="9"/>
  <c r="X46" i="9"/>
  <c r="W46" i="9"/>
  <c r="V46" i="9"/>
  <c r="X45" i="9"/>
  <c r="AS45" i="9" s="1"/>
  <c r="W45" i="9"/>
  <c r="V45" i="9"/>
  <c r="X44" i="9"/>
  <c r="W44" i="9"/>
  <c r="V44" i="9"/>
  <c r="X43" i="9"/>
  <c r="W43" i="9"/>
  <c r="V43" i="9"/>
  <c r="X42" i="9"/>
  <c r="W42" i="9"/>
  <c r="V42" i="9"/>
  <c r="X41" i="9"/>
  <c r="AS41" i="9" s="1"/>
  <c r="W41" i="9"/>
  <c r="V41" i="9"/>
  <c r="X40" i="9"/>
  <c r="W40" i="9"/>
  <c r="V40" i="9"/>
  <c r="X39" i="9"/>
  <c r="W39" i="9"/>
  <c r="V39" i="9"/>
  <c r="X38" i="9"/>
  <c r="W38" i="9"/>
  <c r="V38" i="9"/>
  <c r="X37" i="9"/>
  <c r="W37" i="9"/>
  <c r="V37" i="9"/>
  <c r="X36" i="9"/>
  <c r="W36" i="9"/>
  <c r="V36" i="9"/>
  <c r="X35" i="9"/>
  <c r="W35" i="9"/>
  <c r="V35" i="9"/>
  <c r="X34" i="9"/>
  <c r="W34" i="9"/>
  <c r="V34" i="9"/>
  <c r="X33" i="9"/>
  <c r="W33" i="9"/>
  <c r="V33" i="9"/>
  <c r="X32" i="9"/>
  <c r="W32" i="9"/>
  <c r="V32" i="9"/>
  <c r="X31" i="9"/>
  <c r="W31" i="9"/>
  <c r="V3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W26" i="9"/>
  <c r="V26" i="9"/>
  <c r="X25" i="9"/>
  <c r="W25" i="9"/>
  <c r="V25" i="9"/>
  <c r="X24" i="9"/>
  <c r="W24" i="9"/>
  <c r="AR24" i="9" s="1"/>
  <c r="V24" i="9"/>
  <c r="X23" i="9"/>
  <c r="W23" i="9"/>
  <c r="V23" i="9"/>
  <c r="X22" i="9"/>
  <c r="W22" i="9"/>
  <c r="V22" i="9"/>
  <c r="X21" i="9"/>
  <c r="W21" i="9"/>
  <c r="V21" i="9"/>
  <c r="X20" i="9"/>
  <c r="W20" i="9"/>
  <c r="AR20" i="9" s="1"/>
  <c r="V20" i="9"/>
  <c r="X19" i="9"/>
  <c r="W19" i="9"/>
  <c r="V19" i="9"/>
  <c r="X18" i="9"/>
  <c r="W18" i="9"/>
  <c r="V18" i="9"/>
  <c r="X17" i="9"/>
  <c r="W17" i="9"/>
  <c r="V17" i="9"/>
  <c r="X16" i="9"/>
  <c r="W16" i="9"/>
  <c r="V16" i="9"/>
  <c r="X15" i="9"/>
  <c r="W15" i="9"/>
  <c r="V15" i="9"/>
  <c r="X14" i="9"/>
  <c r="W14" i="9"/>
  <c r="V14" i="9"/>
  <c r="X13" i="9"/>
  <c r="W13" i="9"/>
  <c r="V13" i="9"/>
  <c r="X12" i="9"/>
  <c r="W12" i="9"/>
  <c r="V12" i="9"/>
  <c r="X11" i="9"/>
  <c r="W11" i="9"/>
  <c r="V11" i="9"/>
  <c r="X10" i="9"/>
  <c r="W10" i="9"/>
  <c r="V10" i="9"/>
  <c r="X9" i="9"/>
  <c r="W9" i="9"/>
  <c r="V9" i="9"/>
  <c r="X8" i="9"/>
  <c r="W8" i="9"/>
  <c r="V8" i="9"/>
  <c r="X7" i="9"/>
  <c r="W7" i="9"/>
  <c r="V7" i="9"/>
  <c r="X6" i="9"/>
  <c r="W6" i="9"/>
  <c r="V6" i="9"/>
  <c r="X71" i="10"/>
  <c r="AS71" i="10" s="1"/>
  <c r="W71" i="10"/>
  <c r="V71" i="10"/>
  <c r="X70" i="10"/>
  <c r="W70" i="10"/>
  <c r="V70" i="10"/>
  <c r="X69" i="10"/>
  <c r="W69" i="10"/>
  <c r="V69" i="10"/>
  <c r="X68" i="10"/>
  <c r="W68" i="10"/>
  <c r="AR68" i="10" s="1"/>
  <c r="V68" i="10"/>
  <c r="X67" i="10"/>
  <c r="W67" i="10"/>
  <c r="V67" i="10"/>
  <c r="X66" i="10"/>
  <c r="W66" i="10"/>
  <c r="V66" i="10"/>
  <c r="X65" i="10"/>
  <c r="AS65" i="10" s="1"/>
  <c r="W65" i="10"/>
  <c r="V65" i="10"/>
  <c r="X64" i="10"/>
  <c r="W64" i="10"/>
  <c r="AR64" i="10" s="1"/>
  <c r="V64" i="10"/>
  <c r="X63" i="10"/>
  <c r="W63" i="10"/>
  <c r="V63" i="10"/>
  <c r="X62" i="10"/>
  <c r="W62" i="10"/>
  <c r="V62" i="10"/>
  <c r="X61" i="10"/>
  <c r="AS61" i="10" s="1"/>
  <c r="W61" i="10"/>
  <c r="V61" i="10"/>
  <c r="X60" i="10"/>
  <c r="W60" i="10"/>
  <c r="V60" i="10"/>
  <c r="X59" i="10"/>
  <c r="W59" i="10"/>
  <c r="V59" i="10"/>
  <c r="AQ59" i="10" s="1"/>
  <c r="X58" i="10"/>
  <c r="W58" i="10"/>
  <c r="V58" i="10"/>
  <c r="X57" i="10"/>
  <c r="W57" i="10"/>
  <c r="V57" i="10"/>
  <c r="X56" i="10"/>
  <c r="W56" i="10"/>
  <c r="AR56" i="10" s="1"/>
  <c r="V56" i="10"/>
  <c r="X55" i="10"/>
  <c r="W55" i="10"/>
  <c r="V55" i="10"/>
  <c r="X54" i="10"/>
  <c r="W54" i="10"/>
  <c r="V54" i="10"/>
  <c r="X53" i="10"/>
  <c r="AS53" i="10" s="1"/>
  <c r="W53" i="10"/>
  <c r="V53" i="10"/>
  <c r="X52" i="10"/>
  <c r="W52" i="10"/>
  <c r="AR52" i="10" s="1"/>
  <c r="V52" i="10"/>
  <c r="X51" i="10"/>
  <c r="W51" i="10"/>
  <c r="V51" i="10"/>
  <c r="X50" i="10"/>
  <c r="W50" i="10"/>
  <c r="V50" i="10"/>
  <c r="X49" i="10"/>
  <c r="AS49" i="10" s="1"/>
  <c r="W49" i="10"/>
  <c r="V49" i="10"/>
  <c r="X48" i="10"/>
  <c r="W48" i="10"/>
  <c r="V48" i="10"/>
  <c r="X47" i="10"/>
  <c r="W47" i="10"/>
  <c r="V47" i="10"/>
  <c r="X46" i="10"/>
  <c r="W46" i="10"/>
  <c r="V46" i="10"/>
  <c r="X45" i="10"/>
  <c r="W45" i="10"/>
  <c r="V45" i="10"/>
  <c r="X44" i="10"/>
  <c r="W44" i="10"/>
  <c r="V44" i="10"/>
  <c r="X43" i="10"/>
  <c r="W43" i="10"/>
  <c r="V43" i="10"/>
  <c r="X42" i="10"/>
  <c r="W42" i="10"/>
  <c r="V42" i="10"/>
  <c r="X41" i="10"/>
  <c r="W41" i="10"/>
  <c r="V41" i="10"/>
  <c r="X40" i="10"/>
  <c r="W40" i="10"/>
  <c r="V40" i="10"/>
  <c r="X39" i="10"/>
  <c r="W39" i="10"/>
  <c r="V39" i="10"/>
  <c r="X38" i="10"/>
  <c r="W38" i="10"/>
  <c r="V38" i="10"/>
  <c r="X37" i="10"/>
  <c r="W37" i="10"/>
  <c r="V37" i="10"/>
  <c r="X36" i="10"/>
  <c r="W36" i="10"/>
  <c r="V36" i="10"/>
  <c r="X35" i="10"/>
  <c r="W35" i="10"/>
  <c r="V35" i="10"/>
  <c r="X34" i="10"/>
  <c r="W34" i="10"/>
  <c r="V34" i="10"/>
  <c r="X33" i="10"/>
  <c r="W33" i="10"/>
  <c r="V33" i="10"/>
  <c r="X32" i="10"/>
  <c r="W32" i="10"/>
  <c r="V32" i="10"/>
  <c r="X31" i="10"/>
  <c r="W31" i="10"/>
  <c r="V31" i="10"/>
  <c r="X30" i="10"/>
  <c r="W30" i="10"/>
  <c r="V30" i="10"/>
  <c r="X29" i="10"/>
  <c r="W29" i="10"/>
  <c r="V29" i="10"/>
  <c r="X28" i="10"/>
  <c r="W28" i="10"/>
  <c r="V28" i="10"/>
  <c r="X27" i="10"/>
  <c r="W27" i="10"/>
  <c r="V27" i="10"/>
  <c r="X26" i="10"/>
  <c r="W26" i="10"/>
  <c r="V26" i="10"/>
  <c r="X25" i="10"/>
  <c r="W25" i="10"/>
  <c r="V25" i="10"/>
  <c r="X24" i="10"/>
  <c r="W24" i="10"/>
  <c r="V24" i="10"/>
  <c r="X23" i="10"/>
  <c r="W23" i="10"/>
  <c r="V23" i="10"/>
  <c r="X22" i="10"/>
  <c r="W22" i="10"/>
  <c r="V22" i="10"/>
  <c r="X21" i="10"/>
  <c r="W21" i="10"/>
  <c r="V21" i="10"/>
  <c r="X20" i="10"/>
  <c r="W20" i="10"/>
  <c r="V20" i="10"/>
  <c r="X19" i="10"/>
  <c r="W19" i="10"/>
  <c r="V19" i="10"/>
  <c r="X18" i="10"/>
  <c r="W18" i="10"/>
  <c r="V18" i="10"/>
  <c r="X17" i="10"/>
  <c r="W17" i="10"/>
  <c r="V17" i="10"/>
  <c r="X16" i="10"/>
  <c r="W16" i="10"/>
  <c r="V16" i="10"/>
  <c r="X15" i="10"/>
  <c r="W15" i="10"/>
  <c r="V15" i="10"/>
  <c r="X14" i="10"/>
  <c r="W14" i="10"/>
  <c r="V14" i="10"/>
  <c r="X13" i="10"/>
  <c r="W13" i="10"/>
  <c r="V13" i="10"/>
  <c r="X12" i="10"/>
  <c r="W12" i="10"/>
  <c r="V12" i="10"/>
  <c r="X11" i="10"/>
  <c r="W11" i="10"/>
  <c r="V11" i="10"/>
  <c r="X10" i="10"/>
  <c r="W10" i="10"/>
  <c r="V10" i="10"/>
  <c r="X9" i="10"/>
  <c r="W9" i="10"/>
  <c r="V9" i="10"/>
  <c r="X8" i="10"/>
  <c r="W8" i="10"/>
  <c r="V8" i="10"/>
  <c r="X7" i="10"/>
  <c r="W7" i="10"/>
  <c r="V7" i="10"/>
  <c r="X6" i="10"/>
  <c r="W6" i="10"/>
  <c r="V6" i="10"/>
  <c r="X71" i="11"/>
  <c r="W71" i="11"/>
  <c r="V71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5" i="11"/>
  <c r="W65" i="11"/>
  <c r="V65" i="11"/>
  <c r="X64" i="11"/>
  <c r="W64" i="11"/>
  <c r="V64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8" i="11"/>
  <c r="W58" i="11"/>
  <c r="V58" i="11"/>
  <c r="X57" i="11"/>
  <c r="W57" i="11"/>
  <c r="V57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51" i="11"/>
  <c r="W51" i="11"/>
  <c r="V51" i="11"/>
  <c r="X50" i="11"/>
  <c r="W50" i="11"/>
  <c r="V50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4" i="11"/>
  <c r="W44" i="11"/>
  <c r="V44" i="11"/>
  <c r="X43" i="11"/>
  <c r="W43" i="11"/>
  <c r="V43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7" i="11"/>
  <c r="W37" i="11"/>
  <c r="V37" i="11"/>
  <c r="X36" i="11"/>
  <c r="W36" i="11"/>
  <c r="V36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30" i="11"/>
  <c r="W30" i="11"/>
  <c r="V30" i="11"/>
  <c r="X29" i="11"/>
  <c r="W29" i="11"/>
  <c r="V29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3" i="11"/>
  <c r="W23" i="11"/>
  <c r="V23" i="11"/>
  <c r="X22" i="11"/>
  <c r="W22" i="11"/>
  <c r="V22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6" i="11"/>
  <c r="W16" i="11"/>
  <c r="V16" i="11"/>
  <c r="X15" i="11"/>
  <c r="W15" i="11"/>
  <c r="V15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X9" i="11"/>
  <c r="W9" i="11"/>
  <c r="V9" i="11"/>
  <c r="X8" i="11"/>
  <c r="W8" i="11"/>
  <c r="V8" i="11"/>
  <c r="X7" i="11"/>
  <c r="W7" i="11"/>
  <c r="V7" i="11"/>
  <c r="X6" i="11"/>
  <c r="W6" i="11"/>
  <c r="V6" i="11"/>
  <c r="X71" i="12"/>
  <c r="W71" i="12"/>
  <c r="V71" i="12"/>
  <c r="X70" i="12"/>
  <c r="W70" i="12"/>
  <c r="V70" i="12"/>
  <c r="X69" i="12"/>
  <c r="W69" i="12"/>
  <c r="V69" i="12"/>
  <c r="X68" i="12"/>
  <c r="W68" i="12"/>
  <c r="V68" i="12"/>
  <c r="X67" i="12"/>
  <c r="W67" i="12"/>
  <c r="V67" i="12"/>
  <c r="X66" i="12"/>
  <c r="W66" i="12"/>
  <c r="V66" i="12"/>
  <c r="X65" i="12"/>
  <c r="W65" i="12"/>
  <c r="V65" i="12"/>
  <c r="X64" i="12"/>
  <c r="W64" i="12"/>
  <c r="V64" i="12"/>
  <c r="X63" i="12"/>
  <c r="W63" i="12"/>
  <c r="V63" i="12"/>
  <c r="X62" i="12"/>
  <c r="AS62" i="12" s="1"/>
  <c r="W62" i="12"/>
  <c r="V62" i="12"/>
  <c r="X61" i="12"/>
  <c r="W61" i="12"/>
  <c r="V61" i="12"/>
  <c r="X60" i="12"/>
  <c r="W60" i="12"/>
  <c r="V60" i="12"/>
  <c r="AQ60" i="12" s="1"/>
  <c r="X59" i="12"/>
  <c r="W59" i="12"/>
  <c r="V59" i="12"/>
  <c r="X58" i="12"/>
  <c r="AS58" i="12" s="1"/>
  <c r="W58" i="12"/>
  <c r="V58" i="12"/>
  <c r="AQ58" i="12" s="1"/>
  <c r="X57" i="12"/>
  <c r="W57" i="12"/>
  <c r="V57" i="12"/>
  <c r="X56" i="12"/>
  <c r="W56" i="12"/>
  <c r="V56" i="12"/>
  <c r="AQ56" i="12" s="1"/>
  <c r="X55" i="12"/>
  <c r="W55" i="12"/>
  <c r="V55" i="12"/>
  <c r="X54" i="12"/>
  <c r="W54" i="12"/>
  <c r="V54" i="12"/>
  <c r="X53" i="12"/>
  <c r="W53" i="12"/>
  <c r="V53" i="12"/>
  <c r="X52" i="12"/>
  <c r="W52" i="12"/>
  <c r="V52" i="12"/>
  <c r="AQ52" i="12" s="1"/>
  <c r="X51" i="12"/>
  <c r="W51" i="12"/>
  <c r="V51" i="12"/>
  <c r="X50" i="12"/>
  <c r="W50" i="12"/>
  <c r="V50" i="12"/>
  <c r="X49" i="12"/>
  <c r="W49" i="12"/>
  <c r="AR49" i="12" s="1"/>
  <c r="V49" i="12"/>
  <c r="X48" i="12"/>
  <c r="W48" i="12"/>
  <c r="V48" i="12"/>
  <c r="AQ48" i="12" s="1"/>
  <c r="X47" i="12"/>
  <c r="W47" i="12"/>
  <c r="AR47" i="12" s="1"/>
  <c r="V47" i="12"/>
  <c r="X46" i="12"/>
  <c r="W46" i="12"/>
  <c r="V46" i="12"/>
  <c r="X45" i="12"/>
  <c r="W45" i="12"/>
  <c r="AR45" i="12" s="1"/>
  <c r="V45" i="12"/>
  <c r="X44" i="12"/>
  <c r="W44" i="12"/>
  <c r="V44" i="12"/>
  <c r="X43" i="12"/>
  <c r="W43" i="12"/>
  <c r="V43" i="12"/>
  <c r="X42" i="12"/>
  <c r="W42" i="12"/>
  <c r="V42" i="12"/>
  <c r="X41" i="12"/>
  <c r="W41" i="12"/>
  <c r="AR41" i="12" s="1"/>
  <c r="V41" i="12"/>
  <c r="X40" i="12"/>
  <c r="W40" i="12"/>
  <c r="V40" i="12"/>
  <c r="X39" i="12"/>
  <c r="W39" i="12"/>
  <c r="V39" i="12"/>
  <c r="X38" i="12"/>
  <c r="AS38" i="12" s="1"/>
  <c r="W38" i="12"/>
  <c r="V38" i="12"/>
  <c r="X37" i="12"/>
  <c r="W37" i="12"/>
  <c r="AR37" i="12" s="1"/>
  <c r="V37" i="12"/>
  <c r="X36" i="12"/>
  <c r="AS36" i="12" s="1"/>
  <c r="W36" i="12"/>
  <c r="V36" i="12"/>
  <c r="X35" i="12"/>
  <c r="W35" i="12"/>
  <c r="V35" i="12"/>
  <c r="X34" i="12"/>
  <c r="AS34" i="12" s="1"/>
  <c r="W34" i="12"/>
  <c r="V34" i="12"/>
  <c r="X33" i="12"/>
  <c r="W33" i="12"/>
  <c r="V33" i="12"/>
  <c r="X32" i="12"/>
  <c r="W32" i="12"/>
  <c r="V32" i="12"/>
  <c r="X31" i="12"/>
  <c r="W31" i="12"/>
  <c r="V31" i="12"/>
  <c r="X30" i="12"/>
  <c r="AS30" i="12" s="1"/>
  <c r="W30" i="12"/>
  <c r="V30" i="12"/>
  <c r="X29" i="12"/>
  <c r="W29" i="12"/>
  <c r="V29" i="12"/>
  <c r="X28" i="12"/>
  <c r="W28" i="12"/>
  <c r="V28" i="12"/>
  <c r="AQ28" i="12" s="1"/>
  <c r="X27" i="12"/>
  <c r="W27" i="12"/>
  <c r="V27" i="12"/>
  <c r="X26" i="12"/>
  <c r="AS26" i="12" s="1"/>
  <c r="W26" i="12"/>
  <c r="V26" i="12"/>
  <c r="AQ26" i="12" s="1"/>
  <c r="X25" i="12"/>
  <c r="W25" i="12"/>
  <c r="V25" i="12"/>
  <c r="X24" i="12"/>
  <c r="W24" i="12"/>
  <c r="V24" i="12"/>
  <c r="AQ24" i="12" s="1"/>
  <c r="X23" i="12"/>
  <c r="W23" i="12"/>
  <c r="V23" i="12"/>
  <c r="X22" i="12"/>
  <c r="W22" i="12"/>
  <c r="V22" i="12"/>
  <c r="X21" i="12"/>
  <c r="W21" i="12"/>
  <c r="V21" i="12"/>
  <c r="X20" i="12"/>
  <c r="W20" i="12"/>
  <c r="V20" i="12"/>
  <c r="AQ20" i="12" s="1"/>
  <c r="X19" i="12"/>
  <c r="W19" i="12"/>
  <c r="V19" i="12"/>
  <c r="X18" i="12"/>
  <c r="W18" i="12"/>
  <c r="V18" i="12"/>
  <c r="X17" i="12"/>
  <c r="W17" i="12"/>
  <c r="AR17" i="12" s="1"/>
  <c r="V17" i="12"/>
  <c r="X16" i="12"/>
  <c r="W16" i="12"/>
  <c r="V16" i="12"/>
  <c r="AQ16" i="12" s="1"/>
  <c r="X15" i="12"/>
  <c r="W15" i="12"/>
  <c r="AR15" i="12" s="1"/>
  <c r="V15" i="12"/>
  <c r="X14" i="12"/>
  <c r="W14" i="12"/>
  <c r="V14" i="12"/>
  <c r="X13" i="12"/>
  <c r="W13" i="12"/>
  <c r="AR13" i="12" s="1"/>
  <c r="V13" i="12"/>
  <c r="X12" i="12"/>
  <c r="W12" i="12"/>
  <c r="V12" i="12"/>
  <c r="X11" i="12"/>
  <c r="W11" i="12"/>
  <c r="V11" i="12"/>
  <c r="X10" i="12"/>
  <c r="W10" i="12"/>
  <c r="V10" i="12"/>
  <c r="X9" i="12"/>
  <c r="W9" i="12"/>
  <c r="AR9" i="12" s="1"/>
  <c r="V9" i="12"/>
  <c r="X8" i="12"/>
  <c r="W8" i="12"/>
  <c r="V8" i="12"/>
  <c r="X7" i="12"/>
  <c r="W7" i="12"/>
  <c r="V7" i="12"/>
  <c r="X6" i="12"/>
  <c r="AS6" i="12" s="1"/>
  <c r="W6" i="12"/>
  <c r="V6" i="12"/>
  <c r="X71" i="2"/>
  <c r="W71" i="2"/>
  <c r="V71" i="2"/>
  <c r="X70" i="2"/>
  <c r="W70" i="2"/>
  <c r="V70" i="2"/>
  <c r="X69" i="2"/>
  <c r="AS69" i="2" s="1"/>
  <c r="W69" i="2"/>
  <c r="V69" i="2"/>
  <c r="X68" i="2"/>
  <c r="W68" i="2"/>
  <c r="V68" i="2"/>
  <c r="X67" i="2"/>
  <c r="W67" i="2"/>
  <c r="V67" i="2"/>
  <c r="X66" i="2"/>
  <c r="W66" i="2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AQ49" i="2" s="1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AR38" i="2" s="1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AR18" i="2" s="1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AS7" i="2" s="1"/>
  <c r="W7" i="2"/>
  <c r="V7" i="2"/>
  <c r="X6" i="2"/>
  <c r="W6" i="2"/>
  <c r="V6" i="2"/>
  <c r="L71" i="3"/>
  <c r="K71" i="3"/>
  <c r="J71" i="3"/>
  <c r="L70" i="3"/>
  <c r="K70" i="3"/>
  <c r="J70" i="3"/>
  <c r="AQ70" i="3" s="1"/>
  <c r="L69" i="3"/>
  <c r="K69" i="3"/>
  <c r="J69" i="3"/>
  <c r="L68" i="3"/>
  <c r="K68" i="3"/>
  <c r="J68" i="3"/>
  <c r="L67" i="3"/>
  <c r="K67" i="3"/>
  <c r="AR67" i="3" s="1"/>
  <c r="J67" i="3"/>
  <c r="L66" i="3"/>
  <c r="K66" i="3"/>
  <c r="J66" i="3"/>
  <c r="AQ66" i="3" s="1"/>
  <c r="L65" i="3"/>
  <c r="K65" i="3"/>
  <c r="J65" i="3"/>
  <c r="L64" i="3"/>
  <c r="AS64" i="3" s="1"/>
  <c r="K64" i="3"/>
  <c r="J64" i="3"/>
  <c r="L63" i="3"/>
  <c r="K63" i="3"/>
  <c r="AR63" i="3" s="1"/>
  <c r="J63" i="3"/>
  <c r="L62" i="3"/>
  <c r="K62" i="3"/>
  <c r="J62" i="3"/>
  <c r="AQ62" i="3" s="1"/>
  <c r="L61" i="3"/>
  <c r="K61" i="3"/>
  <c r="J61" i="3"/>
  <c r="L60" i="3"/>
  <c r="K60" i="3"/>
  <c r="J60" i="3"/>
  <c r="L59" i="3"/>
  <c r="K59" i="3"/>
  <c r="AR59" i="3" s="1"/>
  <c r="J59" i="3"/>
  <c r="L58" i="3"/>
  <c r="K58" i="3"/>
  <c r="J58" i="3"/>
  <c r="AQ58" i="3" s="1"/>
  <c r="L57" i="3"/>
  <c r="K57" i="3"/>
  <c r="J57" i="3"/>
  <c r="L56" i="3"/>
  <c r="K56" i="3"/>
  <c r="J56" i="3"/>
  <c r="L55" i="3"/>
  <c r="K55" i="3"/>
  <c r="AR55" i="3" s="1"/>
  <c r="J55" i="3"/>
  <c r="L54" i="3"/>
  <c r="K54" i="3"/>
  <c r="J54" i="3"/>
  <c r="AQ54" i="3" s="1"/>
  <c r="L53" i="3"/>
  <c r="K53" i="3"/>
  <c r="J53" i="3"/>
  <c r="L52" i="3"/>
  <c r="AS52" i="3" s="1"/>
  <c r="K52" i="3"/>
  <c r="J52" i="3"/>
  <c r="L51" i="3"/>
  <c r="K51" i="3"/>
  <c r="AR51" i="3" s="1"/>
  <c r="J51" i="3"/>
  <c r="L50" i="3"/>
  <c r="K50" i="3"/>
  <c r="J50" i="3"/>
  <c r="AQ50" i="3" s="1"/>
  <c r="L49" i="3"/>
  <c r="K49" i="3"/>
  <c r="J49" i="3"/>
  <c r="L48" i="3"/>
  <c r="AS48" i="3" s="1"/>
  <c r="K48" i="3"/>
  <c r="J48" i="3"/>
  <c r="L47" i="3"/>
  <c r="K47" i="3"/>
  <c r="AR47" i="3" s="1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AQ42" i="3" s="1"/>
  <c r="L41" i="3"/>
  <c r="K41" i="3"/>
  <c r="J41" i="3"/>
  <c r="L40" i="3"/>
  <c r="AS40" i="3" s="1"/>
  <c r="K40" i="3"/>
  <c r="J40" i="3"/>
  <c r="L39" i="3"/>
  <c r="K39" i="3"/>
  <c r="AR39" i="3" s="1"/>
  <c r="J39" i="3"/>
  <c r="L38" i="3"/>
  <c r="K38" i="3"/>
  <c r="J38" i="3"/>
  <c r="AQ38" i="3" s="1"/>
  <c r="L37" i="3"/>
  <c r="K37" i="3"/>
  <c r="J37" i="3"/>
  <c r="L36" i="3"/>
  <c r="AS36" i="3" s="1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AR31" i="3" s="1"/>
  <c r="J31" i="3"/>
  <c r="L30" i="3"/>
  <c r="K30" i="3"/>
  <c r="J30" i="3"/>
  <c r="AQ30" i="3" s="1"/>
  <c r="L29" i="3"/>
  <c r="K29" i="3"/>
  <c r="J29" i="3"/>
  <c r="L28" i="3"/>
  <c r="AS28" i="3" s="1"/>
  <c r="K28" i="3"/>
  <c r="J28" i="3"/>
  <c r="L27" i="3"/>
  <c r="K27" i="3"/>
  <c r="AR27" i="3" s="1"/>
  <c r="J27" i="3"/>
  <c r="L26" i="3"/>
  <c r="K26" i="3"/>
  <c r="J26" i="3"/>
  <c r="AQ26" i="3" s="1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AS18" i="3" s="1"/>
  <c r="K18" i="3"/>
  <c r="J18" i="3"/>
  <c r="AQ18" i="3" s="1"/>
  <c r="L17" i="3"/>
  <c r="K17" i="3"/>
  <c r="J17" i="3"/>
  <c r="L16" i="3"/>
  <c r="AS16" i="3" s="1"/>
  <c r="K16" i="3"/>
  <c r="J16" i="3"/>
  <c r="L15" i="3"/>
  <c r="K15" i="3"/>
  <c r="AR15" i="3" s="1"/>
  <c r="J15" i="3"/>
  <c r="L14" i="3"/>
  <c r="K14" i="3"/>
  <c r="J14" i="3"/>
  <c r="AQ14" i="3" s="1"/>
  <c r="L13" i="3"/>
  <c r="K13" i="3"/>
  <c r="J13" i="3"/>
  <c r="L12" i="3"/>
  <c r="AS12" i="3" s="1"/>
  <c r="K12" i="3"/>
  <c r="J12" i="3"/>
  <c r="L11" i="3"/>
  <c r="K11" i="3"/>
  <c r="AR11" i="3" s="1"/>
  <c r="J11" i="3"/>
  <c r="L10" i="3"/>
  <c r="K10" i="3"/>
  <c r="J10" i="3"/>
  <c r="AQ10" i="3" s="1"/>
  <c r="L9" i="3"/>
  <c r="K9" i="3"/>
  <c r="J9" i="3"/>
  <c r="L8" i="3"/>
  <c r="AS8" i="3" s="1"/>
  <c r="K8" i="3"/>
  <c r="J8" i="3"/>
  <c r="L7" i="3"/>
  <c r="K7" i="3"/>
  <c r="AR7" i="3" s="1"/>
  <c r="J7" i="3"/>
  <c r="L6" i="3"/>
  <c r="K6" i="3"/>
  <c r="J6" i="3"/>
  <c r="L71" i="4"/>
  <c r="K71" i="4"/>
  <c r="J71" i="4"/>
  <c r="L70" i="4"/>
  <c r="K70" i="4"/>
  <c r="J70" i="4"/>
  <c r="L69" i="4"/>
  <c r="K69" i="4"/>
  <c r="AR69" i="4" s="1"/>
  <c r="J69" i="4"/>
  <c r="L68" i="4"/>
  <c r="K68" i="4"/>
  <c r="J68" i="4"/>
  <c r="L67" i="4"/>
  <c r="K67" i="4"/>
  <c r="J67" i="4"/>
  <c r="L66" i="4"/>
  <c r="AS66" i="4" s="1"/>
  <c r="K66" i="4"/>
  <c r="J66" i="4"/>
  <c r="L65" i="4"/>
  <c r="K65" i="4"/>
  <c r="J65" i="4"/>
  <c r="L64" i="4"/>
  <c r="K64" i="4"/>
  <c r="J64" i="4"/>
  <c r="AQ64" i="4" s="1"/>
  <c r="L63" i="4"/>
  <c r="K63" i="4"/>
  <c r="J63" i="4"/>
  <c r="L62" i="4"/>
  <c r="K62" i="4"/>
  <c r="J62" i="4"/>
  <c r="L61" i="4"/>
  <c r="K61" i="4"/>
  <c r="AR61" i="4" s="1"/>
  <c r="J61" i="4"/>
  <c r="L60" i="4"/>
  <c r="K60" i="4"/>
  <c r="J60" i="4"/>
  <c r="L59" i="4"/>
  <c r="K59" i="4"/>
  <c r="J59" i="4"/>
  <c r="L58" i="4"/>
  <c r="AS58" i="4" s="1"/>
  <c r="K58" i="4"/>
  <c r="J58" i="4"/>
  <c r="L57" i="4"/>
  <c r="K57" i="4"/>
  <c r="J57" i="4"/>
  <c r="L56" i="4"/>
  <c r="K56" i="4"/>
  <c r="J56" i="4"/>
  <c r="AQ56" i="4" s="1"/>
  <c r="L55" i="4"/>
  <c r="K55" i="4"/>
  <c r="J55" i="4"/>
  <c r="L54" i="4"/>
  <c r="K54" i="4"/>
  <c r="J54" i="4"/>
  <c r="L53" i="4"/>
  <c r="K53" i="4"/>
  <c r="AR53" i="4" s="1"/>
  <c r="J53" i="4"/>
  <c r="L52" i="4"/>
  <c r="K52" i="4"/>
  <c r="J52" i="4"/>
  <c r="L51" i="4"/>
  <c r="K51" i="4"/>
  <c r="J51" i="4"/>
  <c r="L50" i="4"/>
  <c r="AS50" i="4" s="1"/>
  <c r="K50" i="4"/>
  <c r="J50" i="4"/>
  <c r="L49" i="4"/>
  <c r="K49" i="4"/>
  <c r="J49" i="4"/>
  <c r="L48" i="4"/>
  <c r="K48" i="4"/>
  <c r="J48" i="4"/>
  <c r="AQ48" i="4" s="1"/>
  <c r="L47" i="4"/>
  <c r="K47" i="4"/>
  <c r="J47" i="4"/>
  <c r="L46" i="4"/>
  <c r="K46" i="4"/>
  <c r="J46" i="4"/>
  <c r="L45" i="4"/>
  <c r="K45" i="4"/>
  <c r="AR45" i="4" s="1"/>
  <c r="J45" i="4"/>
  <c r="L44" i="4"/>
  <c r="K44" i="4"/>
  <c r="J44" i="4"/>
  <c r="L43" i="4"/>
  <c r="K43" i="4"/>
  <c r="J43" i="4"/>
  <c r="L42" i="4"/>
  <c r="AS42" i="4" s="1"/>
  <c r="K42" i="4"/>
  <c r="J42" i="4"/>
  <c r="L41" i="4"/>
  <c r="K41" i="4"/>
  <c r="AR41" i="4" s="1"/>
  <c r="J41" i="4"/>
  <c r="L40" i="4"/>
  <c r="K40" i="4"/>
  <c r="J40" i="4"/>
  <c r="L39" i="4"/>
  <c r="K39" i="4"/>
  <c r="J39" i="4"/>
  <c r="L38" i="4"/>
  <c r="AS38" i="4" s="1"/>
  <c r="K38" i="4"/>
  <c r="J38" i="4"/>
  <c r="L37" i="4"/>
  <c r="K37" i="4"/>
  <c r="J37" i="4"/>
  <c r="L36" i="4"/>
  <c r="K36" i="4"/>
  <c r="J36" i="4"/>
  <c r="AQ36" i="4" s="1"/>
  <c r="L35" i="4"/>
  <c r="K35" i="4"/>
  <c r="J35" i="4"/>
  <c r="L34" i="4"/>
  <c r="K34" i="4"/>
  <c r="J34" i="4"/>
  <c r="L33" i="4"/>
  <c r="K33" i="4"/>
  <c r="AR33" i="4" s="1"/>
  <c r="J33" i="4"/>
  <c r="L32" i="4"/>
  <c r="K32" i="4"/>
  <c r="J32" i="4"/>
  <c r="L31" i="4"/>
  <c r="K31" i="4"/>
  <c r="J31" i="4"/>
  <c r="L30" i="4"/>
  <c r="AS30" i="4" s="1"/>
  <c r="K30" i="4"/>
  <c r="J30" i="4"/>
  <c r="L29" i="4"/>
  <c r="K29" i="4"/>
  <c r="J29" i="4"/>
  <c r="L28" i="4"/>
  <c r="K28" i="4"/>
  <c r="J28" i="4"/>
  <c r="AQ28" i="4" s="1"/>
  <c r="L27" i="4"/>
  <c r="K27" i="4"/>
  <c r="J27" i="4"/>
  <c r="L26" i="4"/>
  <c r="K26" i="4"/>
  <c r="J26" i="4"/>
  <c r="L25" i="4"/>
  <c r="K25" i="4"/>
  <c r="J25" i="4"/>
  <c r="L24" i="4"/>
  <c r="K24" i="4"/>
  <c r="J24" i="4"/>
  <c r="AQ24" i="4" s="1"/>
  <c r="L23" i="4"/>
  <c r="K23" i="4"/>
  <c r="J23" i="4"/>
  <c r="L22" i="4"/>
  <c r="K22" i="4"/>
  <c r="J22" i="4"/>
  <c r="L21" i="4"/>
  <c r="K21" i="4"/>
  <c r="AR21" i="4" s="1"/>
  <c r="J21" i="4"/>
  <c r="L20" i="4"/>
  <c r="K20" i="4"/>
  <c r="J20" i="4"/>
  <c r="L19" i="4"/>
  <c r="K19" i="4"/>
  <c r="J19" i="4"/>
  <c r="L18" i="4"/>
  <c r="AS18" i="4" s="1"/>
  <c r="K18" i="4"/>
  <c r="J18" i="4"/>
  <c r="L17" i="4"/>
  <c r="K17" i="4"/>
  <c r="J17" i="4"/>
  <c r="L16" i="4"/>
  <c r="K16" i="4"/>
  <c r="J16" i="4"/>
  <c r="AQ16" i="4" s="1"/>
  <c r="L15" i="4"/>
  <c r="K15" i="4"/>
  <c r="J15" i="4"/>
  <c r="L14" i="4"/>
  <c r="K14" i="4"/>
  <c r="J14" i="4"/>
  <c r="L13" i="4"/>
  <c r="K13" i="4"/>
  <c r="AR13" i="4" s="1"/>
  <c r="J13" i="4"/>
  <c r="L12" i="4"/>
  <c r="K12" i="4"/>
  <c r="J12" i="4"/>
  <c r="L11" i="4"/>
  <c r="K11" i="4"/>
  <c r="J11" i="4"/>
  <c r="L10" i="4"/>
  <c r="AS10" i="4" s="1"/>
  <c r="K10" i="4"/>
  <c r="J10" i="4"/>
  <c r="L9" i="4"/>
  <c r="K9" i="4"/>
  <c r="J9" i="4"/>
  <c r="L8" i="4"/>
  <c r="K8" i="4"/>
  <c r="J8" i="4"/>
  <c r="AQ8" i="4" s="1"/>
  <c r="L7" i="4"/>
  <c r="K7" i="4"/>
  <c r="J7" i="4"/>
  <c r="L6" i="4"/>
  <c r="K6" i="4"/>
  <c r="J6" i="4"/>
  <c r="L71" i="5"/>
  <c r="K71" i="5"/>
  <c r="J71" i="5"/>
  <c r="L70" i="5"/>
  <c r="K70" i="5"/>
  <c r="J70" i="5"/>
  <c r="L69" i="5"/>
  <c r="K69" i="5"/>
  <c r="J69" i="5"/>
  <c r="L68" i="5"/>
  <c r="K68" i="5"/>
  <c r="J68" i="5"/>
  <c r="L67" i="5"/>
  <c r="K67" i="5"/>
  <c r="J67" i="5"/>
  <c r="L66" i="5"/>
  <c r="K66" i="5"/>
  <c r="J66" i="5"/>
  <c r="L65" i="5"/>
  <c r="K65" i="5"/>
  <c r="J65" i="5"/>
  <c r="L64" i="5"/>
  <c r="K64" i="5"/>
  <c r="J64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71" i="6"/>
  <c r="K71" i="6"/>
  <c r="J71" i="6"/>
  <c r="L70" i="6"/>
  <c r="K70" i="6"/>
  <c r="J70" i="6"/>
  <c r="L69" i="6"/>
  <c r="K69" i="6"/>
  <c r="AR69" i="6" s="1"/>
  <c r="J69" i="6"/>
  <c r="L68" i="6"/>
  <c r="K68" i="6"/>
  <c r="J68" i="6"/>
  <c r="L67" i="6"/>
  <c r="K67" i="6"/>
  <c r="J67" i="6"/>
  <c r="L66" i="6"/>
  <c r="AS66" i="6" s="1"/>
  <c r="K66" i="6"/>
  <c r="J66" i="6"/>
  <c r="L65" i="6"/>
  <c r="K65" i="6"/>
  <c r="J65" i="6"/>
  <c r="L64" i="6"/>
  <c r="K64" i="6"/>
  <c r="J64" i="6"/>
  <c r="AQ64" i="6" s="1"/>
  <c r="L63" i="6"/>
  <c r="K63" i="6"/>
  <c r="J63" i="6"/>
  <c r="L62" i="6"/>
  <c r="K62" i="6"/>
  <c r="J62" i="6"/>
  <c r="L61" i="6"/>
  <c r="K61" i="6"/>
  <c r="AR61" i="6" s="1"/>
  <c r="J61" i="6"/>
  <c r="L60" i="6"/>
  <c r="K60" i="6"/>
  <c r="J60" i="6"/>
  <c r="L59" i="6"/>
  <c r="K59" i="6"/>
  <c r="J59" i="6"/>
  <c r="L58" i="6"/>
  <c r="AS58" i="6" s="1"/>
  <c r="K58" i="6"/>
  <c r="J58" i="6"/>
  <c r="L57" i="6"/>
  <c r="K57" i="6"/>
  <c r="J57" i="6"/>
  <c r="L56" i="6"/>
  <c r="K56" i="6"/>
  <c r="J56" i="6"/>
  <c r="AQ56" i="6" s="1"/>
  <c r="L55" i="6"/>
  <c r="K55" i="6"/>
  <c r="J55" i="6"/>
  <c r="L54" i="6"/>
  <c r="K54" i="6"/>
  <c r="J54" i="6"/>
  <c r="L53" i="6"/>
  <c r="K53" i="6"/>
  <c r="AR53" i="6" s="1"/>
  <c r="J53" i="6"/>
  <c r="L52" i="6"/>
  <c r="K52" i="6"/>
  <c r="J52" i="6"/>
  <c r="L51" i="6"/>
  <c r="K51" i="6"/>
  <c r="J51" i="6"/>
  <c r="L50" i="6"/>
  <c r="AS50" i="6" s="1"/>
  <c r="K50" i="6"/>
  <c r="J50" i="6"/>
  <c r="L49" i="6"/>
  <c r="K49" i="6"/>
  <c r="J49" i="6"/>
  <c r="L48" i="6"/>
  <c r="K48" i="6"/>
  <c r="J48" i="6"/>
  <c r="AQ48" i="6" s="1"/>
  <c r="L47" i="6"/>
  <c r="K47" i="6"/>
  <c r="J47" i="6"/>
  <c r="L46" i="6"/>
  <c r="K46" i="6"/>
  <c r="J46" i="6"/>
  <c r="L45" i="6"/>
  <c r="K45" i="6"/>
  <c r="AR45" i="6" s="1"/>
  <c r="J45" i="6"/>
  <c r="L44" i="6"/>
  <c r="K44" i="6"/>
  <c r="J44" i="6"/>
  <c r="AQ44" i="6" s="1"/>
  <c r="L43" i="6"/>
  <c r="K43" i="6"/>
  <c r="J43" i="6"/>
  <c r="L42" i="6"/>
  <c r="AS42" i="6" s="1"/>
  <c r="K42" i="6"/>
  <c r="J42" i="6"/>
  <c r="L41" i="6"/>
  <c r="K41" i="6"/>
  <c r="AR41" i="6" s="1"/>
  <c r="J41" i="6"/>
  <c r="L40" i="6"/>
  <c r="K40" i="6"/>
  <c r="J40" i="6"/>
  <c r="AQ40" i="6" s="1"/>
  <c r="L39" i="6"/>
  <c r="K39" i="6"/>
  <c r="J39" i="6"/>
  <c r="L38" i="6"/>
  <c r="AS38" i="6" s="1"/>
  <c r="K38" i="6"/>
  <c r="J38" i="6"/>
  <c r="L37" i="6"/>
  <c r="K37" i="6"/>
  <c r="AR37" i="6" s="1"/>
  <c r="J37" i="6"/>
  <c r="L36" i="6"/>
  <c r="K36" i="6"/>
  <c r="J36" i="6"/>
  <c r="AQ36" i="6" s="1"/>
  <c r="L35" i="6"/>
  <c r="K35" i="6"/>
  <c r="J35" i="6"/>
  <c r="L34" i="6"/>
  <c r="AS34" i="6" s="1"/>
  <c r="K34" i="6"/>
  <c r="J34" i="6"/>
  <c r="L33" i="6"/>
  <c r="K33" i="6"/>
  <c r="J33" i="6"/>
  <c r="L32" i="6"/>
  <c r="K32" i="6"/>
  <c r="J32" i="6"/>
  <c r="AQ32" i="6" s="1"/>
  <c r="L31" i="6"/>
  <c r="K31" i="6"/>
  <c r="J31" i="6"/>
  <c r="L30" i="6"/>
  <c r="K30" i="6"/>
  <c r="J30" i="6"/>
  <c r="L29" i="6"/>
  <c r="K29" i="6"/>
  <c r="AR29" i="6" s="1"/>
  <c r="J29" i="6"/>
  <c r="L28" i="6"/>
  <c r="K28" i="6"/>
  <c r="J28" i="6"/>
  <c r="AQ28" i="6" s="1"/>
  <c r="L27" i="6"/>
  <c r="K27" i="6"/>
  <c r="J27" i="6"/>
  <c r="L26" i="6"/>
  <c r="AS26" i="6" s="1"/>
  <c r="K26" i="6"/>
  <c r="J26" i="6"/>
  <c r="L25" i="6"/>
  <c r="K25" i="6"/>
  <c r="AR25" i="6" s="1"/>
  <c r="J25" i="6"/>
  <c r="L24" i="6"/>
  <c r="K24" i="6"/>
  <c r="J24" i="6"/>
  <c r="AQ24" i="6" s="1"/>
  <c r="L23" i="6"/>
  <c r="K23" i="6"/>
  <c r="J23" i="6"/>
  <c r="L22" i="6"/>
  <c r="AS22" i="6" s="1"/>
  <c r="K22" i="6"/>
  <c r="J22" i="6"/>
  <c r="L21" i="6"/>
  <c r="K21" i="6"/>
  <c r="AR21" i="6" s="1"/>
  <c r="J21" i="6"/>
  <c r="L20" i="6"/>
  <c r="K20" i="6"/>
  <c r="J20" i="6"/>
  <c r="AQ20" i="6" s="1"/>
  <c r="L19" i="6"/>
  <c r="K19" i="6"/>
  <c r="J19" i="6"/>
  <c r="L18" i="6"/>
  <c r="AS18" i="6" s="1"/>
  <c r="K18" i="6"/>
  <c r="J18" i="6"/>
  <c r="L17" i="6"/>
  <c r="K17" i="6"/>
  <c r="AR17" i="6" s="1"/>
  <c r="J17" i="6"/>
  <c r="L16" i="6"/>
  <c r="K16" i="6"/>
  <c r="J16" i="6"/>
  <c r="AQ16" i="6" s="1"/>
  <c r="L15" i="6"/>
  <c r="K15" i="6"/>
  <c r="J15" i="6"/>
  <c r="L14" i="6"/>
  <c r="AS14" i="6" s="1"/>
  <c r="K14" i="6"/>
  <c r="J14" i="6"/>
  <c r="L13" i="6"/>
  <c r="K13" i="6"/>
  <c r="AR13" i="6" s="1"/>
  <c r="J13" i="6"/>
  <c r="L12" i="6"/>
  <c r="K12" i="6"/>
  <c r="J12" i="6"/>
  <c r="AQ12" i="6" s="1"/>
  <c r="L11" i="6"/>
  <c r="K11" i="6"/>
  <c r="J11" i="6"/>
  <c r="L10" i="6"/>
  <c r="AS10" i="6" s="1"/>
  <c r="K10" i="6"/>
  <c r="J10" i="6"/>
  <c r="L9" i="6"/>
  <c r="K9" i="6"/>
  <c r="AR9" i="6" s="1"/>
  <c r="J9" i="6"/>
  <c r="L8" i="6"/>
  <c r="K8" i="6"/>
  <c r="J8" i="6"/>
  <c r="AQ8" i="6" s="1"/>
  <c r="L7" i="6"/>
  <c r="K7" i="6"/>
  <c r="J7" i="6"/>
  <c r="L6" i="6"/>
  <c r="AS6" i="6" s="1"/>
  <c r="K6" i="6"/>
  <c r="J6" i="6"/>
  <c r="L71" i="7"/>
  <c r="K71" i="7"/>
  <c r="L70" i="7"/>
  <c r="K70" i="7"/>
  <c r="AR70" i="7" s="1"/>
  <c r="J70" i="7"/>
  <c r="AQ70" i="7" s="1"/>
  <c r="L69" i="7"/>
  <c r="K69" i="7"/>
  <c r="J69" i="7"/>
  <c r="AQ69" i="7" s="1"/>
  <c r="L68" i="7"/>
  <c r="AS68" i="7" s="1"/>
  <c r="K68" i="7"/>
  <c r="J68" i="7"/>
  <c r="L67" i="7"/>
  <c r="K67" i="7"/>
  <c r="AR67" i="7" s="1"/>
  <c r="J67" i="7"/>
  <c r="L66" i="7"/>
  <c r="K66" i="7"/>
  <c r="AR66" i="7" s="1"/>
  <c r="J66" i="7"/>
  <c r="AQ66" i="7" s="1"/>
  <c r="L65" i="7"/>
  <c r="K65" i="7"/>
  <c r="J65" i="7"/>
  <c r="AQ65" i="7" s="1"/>
  <c r="L64" i="7"/>
  <c r="AS64" i="7" s="1"/>
  <c r="K64" i="7"/>
  <c r="J64" i="7"/>
  <c r="L63" i="7"/>
  <c r="K63" i="7"/>
  <c r="AR63" i="7" s="1"/>
  <c r="J63" i="7"/>
  <c r="L62" i="7"/>
  <c r="K62" i="7"/>
  <c r="AR62" i="7" s="1"/>
  <c r="J62" i="7"/>
  <c r="L61" i="7"/>
  <c r="K61" i="7"/>
  <c r="J61" i="7"/>
  <c r="AQ61" i="7" s="1"/>
  <c r="L60" i="7"/>
  <c r="AS60" i="7" s="1"/>
  <c r="K60" i="7"/>
  <c r="J60" i="7"/>
  <c r="L59" i="7"/>
  <c r="K59" i="7"/>
  <c r="J59" i="7"/>
  <c r="L58" i="7"/>
  <c r="K58" i="7"/>
  <c r="AR58" i="7" s="1"/>
  <c r="J58" i="7"/>
  <c r="AQ58" i="7" s="1"/>
  <c r="L57" i="7"/>
  <c r="K57" i="7"/>
  <c r="J57" i="7"/>
  <c r="AQ57" i="7" s="1"/>
  <c r="L56" i="7"/>
  <c r="K56" i="7"/>
  <c r="J56" i="7"/>
  <c r="L55" i="7"/>
  <c r="AS55" i="7" s="1"/>
  <c r="K55" i="7"/>
  <c r="AR55" i="7" s="1"/>
  <c r="J55" i="7"/>
  <c r="L54" i="7"/>
  <c r="K54" i="7"/>
  <c r="AR54" i="7" s="1"/>
  <c r="J54" i="7"/>
  <c r="L53" i="7"/>
  <c r="K53" i="7"/>
  <c r="AR53" i="7" s="1"/>
  <c r="J53" i="7"/>
  <c r="L52" i="7"/>
  <c r="AS52" i="7" s="1"/>
  <c r="K52" i="7"/>
  <c r="J52" i="7"/>
  <c r="L51" i="7"/>
  <c r="AS51" i="7" s="1"/>
  <c r="K51" i="7"/>
  <c r="AR51" i="7" s="1"/>
  <c r="J51" i="7"/>
  <c r="L50" i="7"/>
  <c r="K50" i="7"/>
  <c r="AR50" i="7" s="1"/>
  <c r="J50" i="7"/>
  <c r="AQ50" i="7" s="1"/>
  <c r="L49" i="7"/>
  <c r="K49" i="7"/>
  <c r="J49" i="7"/>
  <c r="AQ49" i="7" s="1"/>
  <c r="L48" i="7"/>
  <c r="AS48" i="7" s="1"/>
  <c r="K48" i="7"/>
  <c r="J48" i="7"/>
  <c r="L47" i="7"/>
  <c r="K47" i="7"/>
  <c r="AR47" i="7" s="1"/>
  <c r="J47" i="7"/>
  <c r="L46" i="7"/>
  <c r="K46" i="7"/>
  <c r="AR46" i="7" s="1"/>
  <c r="J46" i="7"/>
  <c r="AQ46" i="7" s="1"/>
  <c r="L45" i="7"/>
  <c r="K45" i="7"/>
  <c r="J45" i="7"/>
  <c r="AQ45" i="7" s="1"/>
  <c r="L44" i="7"/>
  <c r="AS44" i="7" s="1"/>
  <c r="K44" i="7"/>
  <c r="J44" i="7"/>
  <c r="L43" i="7"/>
  <c r="AS43" i="7" s="1"/>
  <c r="K43" i="7"/>
  <c r="AR43" i="7" s="1"/>
  <c r="J43" i="7"/>
  <c r="L42" i="7"/>
  <c r="K42" i="7"/>
  <c r="AR42" i="7" s="1"/>
  <c r="J42" i="7"/>
  <c r="AQ42" i="7" s="1"/>
  <c r="L41" i="7"/>
  <c r="K41" i="7"/>
  <c r="J41" i="7"/>
  <c r="AQ41" i="7" s="1"/>
  <c r="L40" i="7"/>
  <c r="AS40" i="7" s="1"/>
  <c r="K40" i="7"/>
  <c r="J40" i="7"/>
  <c r="L39" i="7"/>
  <c r="AS39" i="7" s="1"/>
  <c r="K39" i="7"/>
  <c r="AR39" i="7" s="1"/>
  <c r="J39" i="7"/>
  <c r="L38" i="7"/>
  <c r="K38" i="7"/>
  <c r="J38" i="7"/>
  <c r="AQ38" i="7" s="1"/>
  <c r="L37" i="7"/>
  <c r="K37" i="7"/>
  <c r="J37" i="7"/>
  <c r="AQ37" i="7" s="1"/>
  <c r="L36" i="7"/>
  <c r="AS36" i="7" s="1"/>
  <c r="K36" i="7"/>
  <c r="J36" i="7"/>
  <c r="L35" i="7"/>
  <c r="AS35" i="7" s="1"/>
  <c r="K35" i="7"/>
  <c r="AR35" i="7" s="1"/>
  <c r="J35" i="7"/>
  <c r="L34" i="7"/>
  <c r="K34" i="7"/>
  <c r="AR34" i="7" s="1"/>
  <c r="J34" i="7"/>
  <c r="AQ34" i="7" s="1"/>
  <c r="L33" i="7"/>
  <c r="K33" i="7"/>
  <c r="J33" i="7"/>
  <c r="L32" i="7"/>
  <c r="AS32" i="7" s="1"/>
  <c r="K32" i="7"/>
  <c r="J32" i="7"/>
  <c r="AQ32" i="7" s="1"/>
  <c r="L31" i="7"/>
  <c r="AS31" i="7" s="1"/>
  <c r="K31" i="7"/>
  <c r="AR31" i="7" s="1"/>
  <c r="J31" i="7"/>
  <c r="L30" i="7"/>
  <c r="K30" i="7"/>
  <c r="AR30" i="7" s="1"/>
  <c r="J30" i="7"/>
  <c r="AQ30" i="7" s="1"/>
  <c r="L29" i="7"/>
  <c r="K29" i="7"/>
  <c r="J29" i="7"/>
  <c r="AQ29" i="7" s="1"/>
  <c r="L28" i="7"/>
  <c r="AS28" i="7" s="1"/>
  <c r="K28" i="7"/>
  <c r="J28" i="7"/>
  <c r="L27" i="7"/>
  <c r="K27" i="7"/>
  <c r="AR27" i="7" s="1"/>
  <c r="J27" i="7"/>
  <c r="L26" i="7"/>
  <c r="K26" i="7"/>
  <c r="AR26" i="7" s="1"/>
  <c r="J26" i="7"/>
  <c r="AQ26" i="7" s="1"/>
  <c r="L25" i="7"/>
  <c r="K25" i="7"/>
  <c r="J25" i="7"/>
  <c r="AQ25" i="7" s="1"/>
  <c r="L24" i="7"/>
  <c r="AS24" i="7" s="1"/>
  <c r="K24" i="7"/>
  <c r="J24" i="7"/>
  <c r="L23" i="7"/>
  <c r="AS23" i="7" s="1"/>
  <c r="K23" i="7"/>
  <c r="AR23" i="7" s="1"/>
  <c r="J23" i="7"/>
  <c r="L22" i="7"/>
  <c r="K22" i="7"/>
  <c r="J22" i="7"/>
  <c r="AQ22" i="7" s="1"/>
  <c r="L21" i="7"/>
  <c r="K21" i="7"/>
  <c r="J21" i="7"/>
  <c r="AQ21" i="7" s="1"/>
  <c r="L20" i="7"/>
  <c r="K20" i="7"/>
  <c r="J20" i="7"/>
  <c r="L19" i="7"/>
  <c r="AS19" i="7" s="1"/>
  <c r="K19" i="7"/>
  <c r="AR19" i="7" s="1"/>
  <c r="J19" i="7"/>
  <c r="L18" i="7"/>
  <c r="K18" i="7"/>
  <c r="AR18" i="7" s="1"/>
  <c r="J18" i="7"/>
  <c r="AQ18" i="7" s="1"/>
  <c r="L17" i="7"/>
  <c r="K17" i="7"/>
  <c r="J17" i="7"/>
  <c r="AQ17" i="7" s="1"/>
  <c r="L16" i="7"/>
  <c r="AS16" i="7" s="1"/>
  <c r="K16" i="7"/>
  <c r="J16" i="7"/>
  <c r="L15" i="7"/>
  <c r="AS15" i="7" s="1"/>
  <c r="K15" i="7"/>
  <c r="AR15" i="7" s="1"/>
  <c r="J15" i="7"/>
  <c r="L14" i="7"/>
  <c r="K14" i="7"/>
  <c r="AR14" i="7" s="1"/>
  <c r="J14" i="7"/>
  <c r="AQ14" i="7" s="1"/>
  <c r="L13" i="7"/>
  <c r="K13" i="7"/>
  <c r="J13" i="7"/>
  <c r="L12" i="7"/>
  <c r="AS12" i="7" s="1"/>
  <c r="K12" i="7"/>
  <c r="J12" i="7"/>
  <c r="L11" i="7"/>
  <c r="AS11" i="7" s="1"/>
  <c r="K11" i="7"/>
  <c r="AR11" i="7" s="1"/>
  <c r="J11" i="7"/>
  <c r="L10" i="7"/>
  <c r="K10" i="7"/>
  <c r="AR10" i="7" s="1"/>
  <c r="J10" i="7"/>
  <c r="AQ10" i="7" s="1"/>
  <c r="L9" i="7"/>
  <c r="K9" i="7"/>
  <c r="J9" i="7"/>
  <c r="AQ9" i="7" s="1"/>
  <c r="L8" i="7"/>
  <c r="AS8" i="7" s="1"/>
  <c r="K8" i="7"/>
  <c r="J8" i="7"/>
  <c r="L7" i="7"/>
  <c r="AS7" i="7" s="1"/>
  <c r="K7" i="7"/>
  <c r="AR7" i="7" s="1"/>
  <c r="J7" i="7"/>
  <c r="L6" i="7"/>
  <c r="K6" i="7"/>
  <c r="AR6" i="7" s="1"/>
  <c r="J6" i="7"/>
  <c r="AQ6" i="7" s="1"/>
  <c r="L71" i="8"/>
  <c r="K71" i="8"/>
  <c r="J71" i="8"/>
  <c r="L70" i="8"/>
  <c r="K70" i="8"/>
  <c r="AR70" i="8" s="1"/>
  <c r="J70" i="8"/>
  <c r="L69" i="8"/>
  <c r="K69" i="8"/>
  <c r="J69" i="8"/>
  <c r="L68" i="8"/>
  <c r="K68" i="8"/>
  <c r="J68" i="8"/>
  <c r="L67" i="8"/>
  <c r="K67" i="8"/>
  <c r="J67" i="8"/>
  <c r="L66" i="8"/>
  <c r="K66" i="8"/>
  <c r="AR66" i="8" s="1"/>
  <c r="J66" i="8"/>
  <c r="L65" i="8"/>
  <c r="K65" i="8"/>
  <c r="J65" i="8"/>
  <c r="L64" i="8"/>
  <c r="K64" i="8"/>
  <c r="J64" i="8"/>
  <c r="L63" i="8"/>
  <c r="K63" i="8"/>
  <c r="J63" i="8"/>
  <c r="L62" i="8"/>
  <c r="K62" i="8"/>
  <c r="J62" i="8"/>
  <c r="L61" i="8"/>
  <c r="K61" i="8"/>
  <c r="J61" i="8"/>
  <c r="L60" i="8"/>
  <c r="K60" i="8"/>
  <c r="J60" i="8"/>
  <c r="L59" i="8"/>
  <c r="AS59" i="8" s="1"/>
  <c r="K59" i="8"/>
  <c r="J59" i="8"/>
  <c r="L58" i="8"/>
  <c r="K58" i="8"/>
  <c r="J58" i="8"/>
  <c r="L57" i="8"/>
  <c r="K57" i="8"/>
  <c r="J57" i="8"/>
  <c r="L56" i="8"/>
  <c r="K56" i="8"/>
  <c r="J56" i="8"/>
  <c r="L55" i="8"/>
  <c r="AS55" i="8" s="1"/>
  <c r="K55" i="8"/>
  <c r="J55" i="8"/>
  <c r="L54" i="8"/>
  <c r="K54" i="8"/>
  <c r="J54" i="8"/>
  <c r="L53" i="8"/>
  <c r="K53" i="8"/>
  <c r="J53" i="8"/>
  <c r="L52" i="8"/>
  <c r="K52" i="8"/>
  <c r="J52" i="8"/>
  <c r="L51" i="8"/>
  <c r="K51" i="8"/>
  <c r="J51" i="8"/>
  <c r="L50" i="8"/>
  <c r="K50" i="8"/>
  <c r="J50" i="8"/>
  <c r="L49" i="8"/>
  <c r="K49" i="8"/>
  <c r="J49" i="8"/>
  <c r="AQ49" i="8" s="1"/>
  <c r="L48" i="8"/>
  <c r="K48" i="8"/>
  <c r="J48" i="8"/>
  <c r="L47" i="8"/>
  <c r="K47" i="8"/>
  <c r="J47" i="8"/>
  <c r="L46" i="8"/>
  <c r="K46" i="8"/>
  <c r="J46" i="8"/>
  <c r="L45" i="8"/>
  <c r="K45" i="8"/>
  <c r="J45" i="8"/>
  <c r="AQ45" i="8" s="1"/>
  <c r="L44" i="8"/>
  <c r="K44" i="8"/>
  <c r="J44" i="8"/>
  <c r="L43" i="8"/>
  <c r="K43" i="8"/>
  <c r="J43" i="8"/>
  <c r="L42" i="8"/>
  <c r="K42" i="8"/>
  <c r="J42" i="8"/>
  <c r="L41" i="8"/>
  <c r="K41" i="8"/>
  <c r="J41" i="8"/>
  <c r="L40" i="8"/>
  <c r="K40" i="8"/>
  <c r="J40" i="8"/>
  <c r="L39" i="8"/>
  <c r="K39" i="8"/>
  <c r="J39" i="8"/>
  <c r="L38" i="8"/>
  <c r="K38" i="8"/>
  <c r="AR38" i="8" s="1"/>
  <c r="J38" i="8"/>
  <c r="L37" i="8"/>
  <c r="K37" i="8"/>
  <c r="J37" i="8"/>
  <c r="L36" i="8"/>
  <c r="K36" i="8"/>
  <c r="J36" i="8"/>
  <c r="L35" i="8"/>
  <c r="K35" i="8"/>
  <c r="J35" i="8"/>
  <c r="L34" i="8"/>
  <c r="K34" i="8"/>
  <c r="AR34" i="8" s="1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AS27" i="8" s="1"/>
  <c r="K27" i="8"/>
  <c r="J27" i="8"/>
  <c r="L26" i="8"/>
  <c r="K26" i="8"/>
  <c r="J26" i="8"/>
  <c r="L25" i="8"/>
  <c r="K25" i="8"/>
  <c r="J25" i="8"/>
  <c r="L24" i="8"/>
  <c r="K24" i="8"/>
  <c r="J24" i="8"/>
  <c r="L23" i="8"/>
  <c r="AS23" i="8" s="1"/>
  <c r="K23" i="8"/>
  <c r="J23" i="8"/>
  <c r="L22" i="8"/>
  <c r="K22" i="8"/>
  <c r="J22" i="8"/>
  <c r="L21" i="8"/>
  <c r="K21" i="8"/>
  <c r="J21" i="8"/>
  <c r="L20" i="8"/>
  <c r="K20" i="8"/>
  <c r="J20" i="8"/>
  <c r="L19" i="8"/>
  <c r="K19" i="8"/>
  <c r="J19" i="8"/>
  <c r="L18" i="8"/>
  <c r="K18" i="8"/>
  <c r="J18" i="8"/>
  <c r="L17" i="8"/>
  <c r="K17" i="8"/>
  <c r="J17" i="8"/>
  <c r="AQ17" i="8" s="1"/>
  <c r="L16" i="8"/>
  <c r="K16" i="8"/>
  <c r="J16" i="8"/>
  <c r="L15" i="8"/>
  <c r="K15" i="8"/>
  <c r="J15" i="8"/>
  <c r="L14" i="8"/>
  <c r="K14" i="8"/>
  <c r="J14" i="8"/>
  <c r="L13" i="8"/>
  <c r="K13" i="8"/>
  <c r="J13" i="8"/>
  <c r="AQ13" i="8" s="1"/>
  <c r="L12" i="8"/>
  <c r="K12" i="8"/>
  <c r="J12" i="8"/>
  <c r="L11" i="8"/>
  <c r="K11" i="8"/>
  <c r="J11" i="8"/>
  <c r="L10" i="8"/>
  <c r="K10" i="8"/>
  <c r="J10" i="8"/>
  <c r="L9" i="8"/>
  <c r="K9" i="8"/>
  <c r="J9" i="8"/>
  <c r="L8" i="8"/>
  <c r="K8" i="8"/>
  <c r="J8" i="8"/>
  <c r="L7" i="8"/>
  <c r="K7" i="8"/>
  <c r="J7" i="8"/>
  <c r="L6" i="8"/>
  <c r="K6" i="8"/>
  <c r="AR6" i="8" s="1"/>
  <c r="J6" i="8"/>
  <c r="L71" i="9"/>
  <c r="K71" i="9"/>
  <c r="AR71" i="9" s="1"/>
  <c r="J71" i="9"/>
  <c r="L70" i="9"/>
  <c r="K70" i="9"/>
  <c r="J70" i="9"/>
  <c r="AQ70" i="9" s="1"/>
  <c r="L69" i="9"/>
  <c r="K69" i="9"/>
  <c r="J69" i="9"/>
  <c r="L68" i="9"/>
  <c r="AS68" i="9" s="1"/>
  <c r="K68" i="9"/>
  <c r="AR68" i="9" s="1"/>
  <c r="J68" i="9"/>
  <c r="L67" i="9"/>
  <c r="K67" i="9"/>
  <c r="J67" i="9"/>
  <c r="L66" i="9"/>
  <c r="K66" i="9"/>
  <c r="J66" i="9"/>
  <c r="AQ66" i="9" s="1"/>
  <c r="L65" i="9"/>
  <c r="K65" i="9"/>
  <c r="J65" i="9"/>
  <c r="L64" i="9"/>
  <c r="AS64" i="9" s="1"/>
  <c r="K64" i="9"/>
  <c r="J64" i="9"/>
  <c r="L63" i="9"/>
  <c r="K63" i="9"/>
  <c r="AR63" i="9" s="1"/>
  <c r="J63" i="9"/>
  <c r="L62" i="9"/>
  <c r="K62" i="9"/>
  <c r="J62" i="9"/>
  <c r="AQ62" i="9" s="1"/>
  <c r="L61" i="9"/>
  <c r="AS61" i="9" s="1"/>
  <c r="K61" i="9"/>
  <c r="J61" i="9"/>
  <c r="L60" i="9"/>
  <c r="AS60" i="9" s="1"/>
  <c r="K60" i="9"/>
  <c r="J60" i="9"/>
  <c r="L59" i="9"/>
  <c r="K59" i="9"/>
  <c r="AR59" i="9" s="1"/>
  <c r="J59" i="9"/>
  <c r="L58" i="9"/>
  <c r="K58" i="9"/>
  <c r="J58" i="9"/>
  <c r="AQ58" i="9" s="1"/>
  <c r="L57" i="9"/>
  <c r="AS57" i="9" s="1"/>
  <c r="K57" i="9"/>
  <c r="J57" i="9"/>
  <c r="L56" i="9"/>
  <c r="AS56" i="9" s="1"/>
  <c r="K56" i="9"/>
  <c r="AR56" i="9" s="1"/>
  <c r="J56" i="9"/>
  <c r="L55" i="9"/>
  <c r="K55" i="9"/>
  <c r="AR55" i="9" s="1"/>
  <c r="J55" i="9"/>
  <c r="L54" i="9"/>
  <c r="K54" i="9"/>
  <c r="J54" i="9"/>
  <c r="AQ54" i="9" s="1"/>
  <c r="L53" i="9"/>
  <c r="K53" i="9"/>
  <c r="J53" i="9"/>
  <c r="L52" i="9"/>
  <c r="AS52" i="9" s="1"/>
  <c r="K52" i="9"/>
  <c r="AR52" i="9" s="1"/>
  <c r="J52" i="9"/>
  <c r="L51" i="9"/>
  <c r="K51" i="9"/>
  <c r="J51" i="9"/>
  <c r="AQ51" i="9" s="1"/>
  <c r="L50" i="9"/>
  <c r="K50" i="9"/>
  <c r="J50" i="9"/>
  <c r="AQ50" i="9" s="1"/>
  <c r="L49" i="9"/>
  <c r="K49" i="9"/>
  <c r="J49" i="9"/>
  <c r="L48" i="9"/>
  <c r="AS48" i="9" s="1"/>
  <c r="K48" i="9"/>
  <c r="J48" i="9"/>
  <c r="L47" i="9"/>
  <c r="K47" i="9"/>
  <c r="AR47" i="9" s="1"/>
  <c r="J47" i="9"/>
  <c r="AQ47" i="9" s="1"/>
  <c r="L46" i="9"/>
  <c r="K46" i="9"/>
  <c r="J46" i="9"/>
  <c r="L45" i="9"/>
  <c r="K45" i="9"/>
  <c r="J45" i="9"/>
  <c r="L44" i="9"/>
  <c r="AS44" i="9" s="1"/>
  <c r="K44" i="9"/>
  <c r="J44" i="9"/>
  <c r="L43" i="9"/>
  <c r="K43" i="9"/>
  <c r="AR43" i="9" s="1"/>
  <c r="J43" i="9"/>
  <c r="L42" i="9"/>
  <c r="K42" i="9"/>
  <c r="J42" i="9"/>
  <c r="AQ42" i="9" s="1"/>
  <c r="L41" i="9"/>
  <c r="K41" i="9"/>
  <c r="J41" i="9"/>
  <c r="L40" i="9"/>
  <c r="AS40" i="9" s="1"/>
  <c r="K40" i="9"/>
  <c r="AR40" i="9" s="1"/>
  <c r="J40" i="9"/>
  <c r="L39" i="9"/>
  <c r="K39" i="9"/>
  <c r="AR39" i="9" s="1"/>
  <c r="J39" i="9"/>
  <c r="L38" i="9"/>
  <c r="K38" i="9"/>
  <c r="J38" i="9"/>
  <c r="AQ38" i="9" s="1"/>
  <c r="L37" i="9"/>
  <c r="K37" i="9"/>
  <c r="J37" i="9"/>
  <c r="L36" i="9"/>
  <c r="AS36" i="9" s="1"/>
  <c r="K36" i="9"/>
  <c r="AR36" i="9" s="1"/>
  <c r="J36" i="9"/>
  <c r="L35" i="9"/>
  <c r="K35" i="9"/>
  <c r="AR35" i="9" s="1"/>
  <c r="J35" i="9"/>
  <c r="AQ35" i="9" s="1"/>
  <c r="L34" i="9"/>
  <c r="K34" i="9"/>
  <c r="J34" i="9"/>
  <c r="AQ34" i="9" s="1"/>
  <c r="L33" i="9"/>
  <c r="K33" i="9"/>
  <c r="J33" i="9"/>
  <c r="L32" i="9"/>
  <c r="AS32" i="9" s="1"/>
  <c r="K32" i="9"/>
  <c r="J32" i="9"/>
  <c r="L31" i="9"/>
  <c r="K31" i="9"/>
  <c r="AR31" i="9" s="1"/>
  <c r="J31" i="9"/>
  <c r="AQ31" i="9" s="1"/>
  <c r="L30" i="9"/>
  <c r="K30" i="9"/>
  <c r="J30" i="9"/>
  <c r="L29" i="9"/>
  <c r="AS29" i="9" s="1"/>
  <c r="K29" i="9"/>
  <c r="J29" i="9"/>
  <c r="L28" i="9"/>
  <c r="AS28" i="9" s="1"/>
  <c r="K28" i="9"/>
  <c r="J28" i="9"/>
  <c r="L27" i="9"/>
  <c r="K27" i="9"/>
  <c r="AR27" i="9" s="1"/>
  <c r="J27" i="9"/>
  <c r="L26" i="9"/>
  <c r="K26" i="9"/>
  <c r="J26" i="9"/>
  <c r="AQ26" i="9" s="1"/>
  <c r="L25" i="9"/>
  <c r="AS25" i="9" s="1"/>
  <c r="K25" i="9"/>
  <c r="J25" i="9"/>
  <c r="L24" i="9"/>
  <c r="K24" i="9"/>
  <c r="J24" i="9"/>
  <c r="L23" i="9"/>
  <c r="K23" i="9"/>
  <c r="AR23" i="9" s="1"/>
  <c r="J23" i="9"/>
  <c r="L22" i="9"/>
  <c r="K22" i="9"/>
  <c r="J22" i="9"/>
  <c r="AQ22" i="9" s="1"/>
  <c r="L21" i="9"/>
  <c r="K21" i="9"/>
  <c r="J21" i="9"/>
  <c r="L20" i="9"/>
  <c r="AS20" i="9" s="1"/>
  <c r="K20" i="9"/>
  <c r="J20" i="9"/>
  <c r="L19" i="9"/>
  <c r="K19" i="9"/>
  <c r="AR19" i="9" s="1"/>
  <c r="J19" i="9"/>
  <c r="AQ19" i="9" s="1"/>
  <c r="L18" i="9"/>
  <c r="K18" i="9"/>
  <c r="J18" i="9"/>
  <c r="AQ18" i="9" s="1"/>
  <c r="L17" i="9"/>
  <c r="K17" i="9"/>
  <c r="J17" i="9"/>
  <c r="L16" i="9"/>
  <c r="AS16" i="9" s="1"/>
  <c r="K16" i="9"/>
  <c r="J16" i="9"/>
  <c r="L15" i="9"/>
  <c r="K15" i="9"/>
  <c r="AR15" i="9" s="1"/>
  <c r="J15" i="9"/>
  <c r="AQ15" i="9" s="1"/>
  <c r="L14" i="9"/>
  <c r="K14" i="9"/>
  <c r="J14" i="9"/>
  <c r="AQ14" i="9" s="1"/>
  <c r="L13" i="9"/>
  <c r="AS13" i="9" s="1"/>
  <c r="K13" i="9"/>
  <c r="J13" i="9"/>
  <c r="L12" i="9"/>
  <c r="AS12" i="9" s="1"/>
  <c r="K12" i="9"/>
  <c r="J12" i="9"/>
  <c r="L11" i="9"/>
  <c r="K11" i="9"/>
  <c r="AR11" i="9" s="1"/>
  <c r="J11" i="9"/>
  <c r="L10" i="9"/>
  <c r="K10" i="9"/>
  <c r="J10" i="9"/>
  <c r="AQ10" i="9" s="1"/>
  <c r="L9" i="9"/>
  <c r="AS9" i="9" s="1"/>
  <c r="K9" i="9"/>
  <c r="J9" i="9"/>
  <c r="L8" i="9"/>
  <c r="K8" i="9"/>
  <c r="AR8" i="9" s="1"/>
  <c r="J8" i="9"/>
  <c r="L7" i="9"/>
  <c r="K7" i="9"/>
  <c r="AR7" i="9" s="1"/>
  <c r="J7" i="9"/>
  <c r="L6" i="9"/>
  <c r="K6" i="9"/>
  <c r="J6" i="9"/>
  <c r="AQ6" i="9" s="1"/>
  <c r="L71" i="10"/>
  <c r="K71" i="10"/>
  <c r="L70" i="10"/>
  <c r="AS70" i="10" s="1"/>
  <c r="K70" i="10"/>
  <c r="AR70" i="10" s="1"/>
  <c r="J70" i="10"/>
  <c r="L69" i="10"/>
  <c r="K69" i="10"/>
  <c r="J69" i="10"/>
  <c r="L68" i="10"/>
  <c r="K68" i="10"/>
  <c r="J68" i="10"/>
  <c r="AQ68" i="10" s="1"/>
  <c r="L67" i="10"/>
  <c r="K67" i="10"/>
  <c r="J67" i="10"/>
  <c r="L66" i="10"/>
  <c r="AS66" i="10" s="1"/>
  <c r="K66" i="10"/>
  <c r="J66" i="10"/>
  <c r="L65" i="10"/>
  <c r="K65" i="10"/>
  <c r="AR65" i="10" s="1"/>
  <c r="J65" i="10"/>
  <c r="L64" i="10"/>
  <c r="K64" i="10"/>
  <c r="J64" i="10"/>
  <c r="AQ64" i="10" s="1"/>
  <c r="L63" i="10"/>
  <c r="AS63" i="10" s="1"/>
  <c r="K63" i="10"/>
  <c r="J63" i="10"/>
  <c r="L62" i="10"/>
  <c r="AS62" i="10" s="1"/>
  <c r="K62" i="10"/>
  <c r="J62" i="10"/>
  <c r="L61" i="10"/>
  <c r="K61" i="10"/>
  <c r="AR61" i="10" s="1"/>
  <c r="J61" i="10"/>
  <c r="L60" i="10"/>
  <c r="K60" i="10"/>
  <c r="J60" i="10"/>
  <c r="AQ60" i="10" s="1"/>
  <c r="L59" i="10"/>
  <c r="AS59" i="10" s="1"/>
  <c r="K59" i="10"/>
  <c r="J59" i="10"/>
  <c r="L58" i="10"/>
  <c r="AS58" i="10" s="1"/>
  <c r="K58" i="10"/>
  <c r="AR58" i="10" s="1"/>
  <c r="J58" i="10"/>
  <c r="L57" i="10"/>
  <c r="K57" i="10"/>
  <c r="AR57" i="10" s="1"/>
  <c r="J57" i="10"/>
  <c r="L56" i="10"/>
  <c r="K56" i="10"/>
  <c r="J56" i="10"/>
  <c r="AQ56" i="10" s="1"/>
  <c r="L55" i="10"/>
  <c r="K55" i="10"/>
  <c r="J55" i="10"/>
  <c r="L54" i="10"/>
  <c r="AS54" i="10" s="1"/>
  <c r="K54" i="10"/>
  <c r="AR54" i="10" s="1"/>
  <c r="J54" i="10"/>
  <c r="L53" i="10"/>
  <c r="K53" i="10"/>
  <c r="J53" i="10"/>
  <c r="AQ53" i="10" s="1"/>
  <c r="L52" i="10"/>
  <c r="K52" i="10"/>
  <c r="J52" i="10"/>
  <c r="AQ52" i="10" s="1"/>
  <c r="L51" i="10"/>
  <c r="K51" i="10"/>
  <c r="J51" i="10"/>
  <c r="L50" i="10"/>
  <c r="AS50" i="10" s="1"/>
  <c r="K50" i="10"/>
  <c r="J50" i="10"/>
  <c r="L49" i="10"/>
  <c r="K49" i="10"/>
  <c r="AR49" i="10" s="1"/>
  <c r="J49" i="10"/>
  <c r="AQ49" i="10" s="1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71" i="11"/>
  <c r="AS71" i="11" s="1"/>
  <c r="K71" i="11"/>
  <c r="J71" i="11"/>
  <c r="L70" i="11"/>
  <c r="AS70" i="11" s="1"/>
  <c r="K70" i="11"/>
  <c r="AR70" i="11" s="1"/>
  <c r="J70" i="11"/>
  <c r="L69" i="11"/>
  <c r="K69" i="11"/>
  <c r="AR69" i="11" s="1"/>
  <c r="J69" i="11"/>
  <c r="AQ69" i="11" s="1"/>
  <c r="L68" i="11"/>
  <c r="K68" i="11"/>
  <c r="J68" i="11"/>
  <c r="AQ68" i="11" s="1"/>
  <c r="L67" i="11"/>
  <c r="AS67" i="11" s="1"/>
  <c r="K67" i="11"/>
  <c r="J67" i="11"/>
  <c r="L66" i="11"/>
  <c r="AS66" i="11" s="1"/>
  <c r="K66" i="11"/>
  <c r="AR66" i="11" s="1"/>
  <c r="J66" i="11"/>
  <c r="L65" i="11"/>
  <c r="K65" i="11"/>
  <c r="AR65" i="11" s="1"/>
  <c r="J65" i="11"/>
  <c r="AQ65" i="11" s="1"/>
  <c r="L64" i="11"/>
  <c r="K64" i="11"/>
  <c r="J64" i="11"/>
  <c r="AQ64" i="11" s="1"/>
  <c r="L63" i="11"/>
  <c r="AS63" i="11" s="1"/>
  <c r="K63" i="11"/>
  <c r="J63" i="11"/>
  <c r="L62" i="11"/>
  <c r="AS62" i="11" s="1"/>
  <c r="K62" i="11"/>
  <c r="AR62" i="11" s="1"/>
  <c r="J62" i="11"/>
  <c r="L61" i="11"/>
  <c r="K61" i="11"/>
  <c r="AR61" i="11" s="1"/>
  <c r="J61" i="11"/>
  <c r="AQ61" i="11" s="1"/>
  <c r="L60" i="11"/>
  <c r="K60" i="11"/>
  <c r="J60" i="11"/>
  <c r="AQ60" i="11" s="1"/>
  <c r="L59" i="11"/>
  <c r="AS59" i="11" s="1"/>
  <c r="K59" i="11"/>
  <c r="J59" i="11"/>
  <c r="L58" i="11"/>
  <c r="AS58" i="11" s="1"/>
  <c r="K58" i="11"/>
  <c r="AR58" i="11" s="1"/>
  <c r="J58" i="11"/>
  <c r="L57" i="11"/>
  <c r="K57" i="11"/>
  <c r="AR57" i="11" s="1"/>
  <c r="J57" i="11"/>
  <c r="AQ57" i="11" s="1"/>
  <c r="L56" i="11"/>
  <c r="K56" i="11"/>
  <c r="J56" i="11"/>
  <c r="AQ56" i="11" s="1"/>
  <c r="L55" i="11"/>
  <c r="AS55" i="11" s="1"/>
  <c r="K55" i="11"/>
  <c r="J55" i="11"/>
  <c r="L54" i="11"/>
  <c r="AS54" i="11" s="1"/>
  <c r="K54" i="11"/>
  <c r="AR54" i="11" s="1"/>
  <c r="J54" i="11"/>
  <c r="L53" i="11"/>
  <c r="K53" i="11"/>
  <c r="AR53" i="11" s="1"/>
  <c r="J53" i="11"/>
  <c r="AQ53" i="11" s="1"/>
  <c r="L52" i="11"/>
  <c r="K52" i="11"/>
  <c r="J52" i="11"/>
  <c r="AQ52" i="11" s="1"/>
  <c r="L51" i="11"/>
  <c r="AS51" i="11" s="1"/>
  <c r="K51" i="11"/>
  <c r="J51" i="11"/>
  <c r="L50" i="11"/>
  <c r="AS50" i="11" s="1"/>
  <c r="K50" i="11"/>
  <c r="AR50" i="11" s="1"/>
  <c r="J50" i="11"/>
  <c r="L49" i="11"/>
  <c r="K49" i="11"/>
  <c r="AR49" i="11" s="1"/>
  <c r="J49" i="11"/>
  <c r="AQ49" i="11" s="1"/>
  <c r="L48" i="11"/>
  <c r="K48" i="11"/>
  <c r="J48" i="11"/>
  <c r="AQ48" i="11" s="1"/>
  <c r="L47" i="11"/>
  <c r="AS47" i="11" s="1"/>
  <c r="K47" i="11"/>
  <c r="J47" i="11"/>
  <c r="L46" i="11"/>
  <c r="AS46" i="11" s="1"/>
  <c r="K46" i="11"/>
  <c r="AR46" i="11" s="1"/>
  <c r="J46" i="11"/>
  <c r="L45" i="11"/>
  <c r="K45" i="11"/>
  <c r="AR45" i="11" s="1"/>
  <c r="J45" i="11"/>
  <c r="AQ45" i="11" s="1"/>
  <c r="L44" i="11"/>
  <c r="K44" i="11"/>
  <c r="J44" i="11"/>
  <c r="AQ44" i="11" s="1"/>
  <c r="L43" i="11"/>
  <c r="AS43" i="11" s="1"/>
  <c r="K43" i="11"/>
  <c r="J43" i="11"/>
  <c r="L42" i="11"/>
  <c r="AS42" i="11" s="1"/>
  <c r="K42" i="11"/>
  <c r="AR42" i="11" s="1"/>
  <c r="J42" i="11"/>
  <c r="L41" i="11"/>
  <c r="K41" i="11"/>
  <c r="AR41" i="11" s="1"/>
  <c r="J41" i="11"/>
  <c r="AQ41" i="11" s="1"/>
  <c r="L40" i="11"/>
  <c r="K40" i="11"/>
  <c r="J40" i="11"/>
  <c r="AQ40" i="11" s="1"/>
  <c r="L39" i="11"/>
  <c r="AS39" i="11" s="1"/>
  <c r="K39" i="11"/>
  <c r="J39" i="11"/>
  <c r="L38" i="11"/>
  <c r="AS38" i="11" s="1"/>
  <c r="K38" i="11"/>
  <c r="AR38" i="11" s="1"/>
  <c r="J38" i="11"/>
  <c r="L37" i="11"/>
  <c r="K37" i="11"/>
  <c r="AR37" i="11" s="1"/>
  <c r="J37" i="11"/>
  <c r="AQ37" i="11" s="1"/>
  <c r="L36" i="11"/>
  <c r="K36" i="11"/>
  <c r="J36" i="11"/>
  <c r="AQ36" i="11" s="1"/>
  <c r="L35" i="11"/>
  <c r="AS35" i="11" s="1"/>
  <c r="K35" i="11"/>
  <c r="J35" i="11"/>
  <c r="L34" i="11"/>
  <c r="AS34" i="11" s="1"/>
  <c r="K34" i="11"/>
  <c r="AR34" i="11" s="1"/>
  <c r="J34" i="11"/>
  <c r="L33" i="11"/>
  <c r="K33" i="11"/>
  <c r="AR33" i="11" s="1"/>
  <c r="J33" i="11"/>
  <c r="AQ33" i="11" s="1"/>
  <c r="L32" i="11"/>
  <c r="K32" i="11"/>
  <c r="J32" i="11"/>
  <c r="AQ32" i="11" s="1"/>
  <c r="L31" i="11"/>
  <c r="AS31" i="11" s="1"/>
  <c r="K31" i="11"/>
  <c r="J31" i="11"/>
  <c r="L30" i="11"/>
  <c r="AS30" i="11" s="1"/>
  <c r="K30" i="11"/>
  <c r="AR30" i="11" s="1"/>
  <c r="J30" i="11"/>
  <c r="L29" i="11"/>
  <c r="K29" i="11"/>
  <c r="AR29" i="11" s="1"/>
  <c r="J29" i="11"/>
  <c r="AQ29" i="11" s="1"/>
  <c r="L28" i="11"/>
  <c r="K28" i="11"/>
  <c r="J28" i="11"/>
  <c r="AQ28" i="11" s="1"/>
  <c r="L27" i="11"/>
  <c r="AS27" i="11" s="1"/>
  <c r="K27" i="11"/>
  <c r="J27" i="11"/>
  <c r="L26" i="11"/>
  <c r="AS26" i="11" s="1"/>
  <c r="K26" i="11"/>
  <c r="AR26" i="11" s="1"/>
  <c r="J26" i="11"/>
  <c r="L25" i="11"/>
  <c r="K25" i="11"/>
  <c r="AR25" i="11" s="1"/>
  <c r="J25" i="11"/>
  <c r="AQ25" i="11" s="1"/>
  <c r="L24" i="11"/>
  <c r="K24" i="11"/>
  <c r="J24" i="11"/>
  <c r="AQ24" i="11" s="1"/>
  <c r="L23" i="11"/>
  <c r="AS23" i="11" s="1"/>
  <c r="K23" i="11"/>
  <c r="J23" i="11"/>
  <c r="L22" i="11"/>
  <c r="AS22" i="11" s="1"/>
  <c r="K22" i="11"/>
  <c r="AR22" i="11" s="1"/>
  <c r="J22" i="11"/>
  <c r="L21" i="11"/>
  <c r="K21" i="11"/>
  <c r="AR21" i="11" s="1"/>
  <c r="J21" i="11"/>
  <c r="AQ21" i="11" s="1"/>
  <c r="L20" i="11"/>
  <c r="K20" i="11"/>
  <c r="J20" i="11"/>
  <c r="AQ20" i="11" s="1"/>
  <c r="L19" i="11"/>
  <c r="AS19" i="11" s="1"/>
  <c r="K19" i="11"/>
  <c r="J19" i="11"/>
  <c r="L18" i="11"/>
  <c r="AS18" i="11" s="1"/>
  <c r="K18" i="11"/>
  <c r="AR18" i="11" s="1"/>
  <c r="J18" i="11"/>
  <c r="L17" i="11"/>
  <c r="K17" i="11"/>
  <c r="AR17" i="11" s="1"/>
  <c r="J17" i="11"/>
  <c r="AQ17" i="11" s="1"/>
  <c r="L16" i="11"/>
  <c r="K16" i="11"/>
  <c r="J16" i="11"/>
  <c r="AQ16" i="11" s="1"/>
  <c r="L15" i="11"/>
  <c r="AS15" i="11" s="1"/>
  <c r="K15" i="11"/>
  <c r="J15" i="11"/>
  <c r="L14" i="11"/>
  <c r="AS14" i="11" s="1"/>
  <c r="K14" i="11"/>
  <c r="AR14" i="11" s="1"/>
  <c r="J14" i="11"/>
  <c r="L13" i="11"/>
  <c r="K13" i="11"/>
  <c r="AR13" i="11" s="1"/>
  <c r="J13" i="11"/>
  <c r="AQ13" i="11" s="1"/>
  <c r="L12" i="11"/>
  <c r="K12" i="11"/>
  <c r="J12" i="11"/>
  <c r="AQ12" i="11" s="1"/>
  <c r="L11" i="11"/>
  <c r="AS11" i="11" s="1"/>
  <c r="K11" i="11"/>
  <c r="J11" i="11"/>
  <c r="L10" i="11"/>
  <c r="AS10" i="11" s="1"/>
  <c r="K10" i="11"/>
  <c r="AR10" i="11" s="1"/>
  <c r="J10" i="11"/>
  <c r="L9" i="11"/>
  <c r="K9" i="11"/>
  <c r="AR9" i="11" s="1"/>
  <c r="J9" i="11"/>
  <c r="AQ9" i="11" s="1"/>
  <c r="L8" i="11"/>
  <c r="K8" i="11"/>
  <c r="J8" i="11"/>
  <c r="AQ8" i="11" s="1"/>
  <c r="L7" i="11"/>
  <c r="AS7" i="11" s="1"/>
  <c r="K7" i="11"/>
  <c r="J7" i="11"/>
  <c r="L6" i="11"/>
  <c r="AS6" i="11" s="1"/>
  <c r="K6" i="11"/>
  <c r="AR6" i="11" s="1"/>
  <c r="J6" i="11"/>
  <c r="L71" i="12"/>
  <c r="K71" i="12"/>
  <c r="J71" i="12"/>
  <c r="L70" i="12"/>
  <c r="K70" i="12"/>
  <c r="J70" i="12"/>
  <c r="L69" i="12"/>
  <c r="K69" i="12"/>
  <c r="J69" i="12"/>
  <c r="L68" i="12"/>
  <c r="K68" i="12"/>
  <c r="J68" i="12"/>
  <c r="L67" i="12"/>
  <c r="K67" i="12"/>
  <c r="J67" i="12"/>
  <c r="L66" i="12"/>
  <c r="K66" i="12"/>
  <c r="J66" i="12"/>
  <c r="L65" i="12"/>
  <c r="K65" i="12"/>
  <c r="J65" i="12"/>
  <c r="K64" i="12"/>
  <c r="AR64" i="12" s="1"/>
  <c r="J64" i="12"/>
  <c r="L63" i="12"/>
  <c r="K63" i="12"/>
  <c r="J63" i="12"/>
  <c r="AQ63" i="12" s="1"/>
  <c r="L62" i="12"/>
  <c r="K62" i="12"/>
  <c r="AR62" i="12" s="1"/>
  <c r="J62" i="12"/>
  <c r="L61" i="12"/>
  <c r="AS61" i="12" s="1"/>
  <c r="K61" i="12"/>
  <c r="J61" i="12"/>
  <c r="AQ61" i="12" s="1"/>
  <c r="L60" i="12"/>
  <c r="K60" i="12"/>
  <c r="AR60" i="12" s="1"/>
  <c r="J60" i="12"/>
  <c r="L59" i="12"/>
  <c r="K59" i="12"/>
  <c r="J59" i="12"/>
  <c r="AQ59" i="12" s="1"/>
  <c r="L58" i="12"/>
  <c r="K58" i="12"/>
  <c r="J58" i="12"/>
  <c r="L57" i="12"/>
  <c r="AS57" i="12" s="1"/>
  <c r="K57" i="12"/>
  <c r="J57" i="12"/>
  <c r="AQ57" i="12" s="1"/>
  <c r="L56" i="12"/>
  <c r="K56" i="12"/>
  <c r="AR56" i="12" s="1"/>
  <c r="J56" i="12"/>
  <c r="L55" i="12"/>
  <c r="AS55" i="12" s="1"/>
  <c r="K55" i="12"/>
  <c r="J55" i="12"/>
  <c r="AQ55" i="12" s="1"/>
  <c r="L54" i="12"/>
  <c r="K54" i="12"/>
  <c r="J54" i="12"/>
  <c r="L53" i="12"/>
  <c r="AS53" i="12" s="1"/>
  <c r="K53" i="12"/>
  <c r="J53" i="12"/>
  <c r="L52" i="12"/>
  <c r="K52" i="12"/>
  <c r="AR52" i="12" s="1"/>
  <c r="J52" i="12"/>
  <c r="L51" i="12"/>
  <c r="AS51" i="12" s="1"/>
  <c r="K51" i="12"/>
  <c r="J51" i="12"/>
  <c r="AQ51" i="12" s="1"/>
  <c r="L50" i="12"/>
  <c r="K50" i="12"/>
  <c r="AR50" i="12" s="1"/>
  <c r="J50" i="12"/>
  <c r="L49" i="12"/>
  <c r="AS49" i="12" s="1"/>
  <c r="K49" i="12"/>
  <c r="J49" i="12"/>
  <c r="L48" i="12"/>
  <c r="K48" i="12"/>
  <c r="AR48" i="12" s="1"/>
  <c r="J48" i="12"/>
  <c r="L47" i="12"/>
  <c r="K47" i="12"/>
  <c r="J47" i="12"/>
  <c r="AQ47" i="12" s="1"/>
  <c r="L46" i="12"/>
  <c r="K46" i="12"/>
  <c r="AR46" i="12" s="1"/>
  <c r="J46" i="12"/>
  <c r="L45" i="12"/>
  <c r="AS45" i="12" s="1"/>
  <c r="K45" i="12"/>
  <c r="J45" i="12"/>
  <c r="AQ45" i="12" s="1"/>
  <c r="L44" i="12"/>
  <c r="K44" i="12"/>
  <c r="AR44" i="12" s="1"/>
  <c r="J44" i="12"/>
  <c r="L43" i="12"/>
  <c r="K43" i="12"/>
  <c r="J43" i="12"/>
  <c r="AQ43" i="12" s="1"/>
  <c r="L42" i="12"/>
  <c r="K42" i="12"/>
  <c r="J42" i="12"/>
  <c r="L41" i="12"/>
  <c r="AS41" i="12" s="1"/>
  <c r="K41" i="12"/>
  <c r="J41" i="12"/>
  <c r="AQ41" i="12" s="1"/>
  <c r="L40" i="12"/>
  <c r="K40" i="12"/>
  <c r="AR40" i="12" s="1"/>
  <c r="J40" i="12"/>
  <c r="L39" i="12"/>
  <c r="AS39" i="12" s="1"/>
  <c r="K39" i="12"/>
  <c r="J39" i="12"/>
  <c r="AQ39" i="12" s="1"/>
  <c r="L38" i="12"/>
  <c r="K38" i="12"/>
  <c r="J38" i="12"/>
  <c r="L37" i="12"/>
  <c r="AS37" i="12" s="1"/>
  <c r="K37" i="12"/>
  <c r="J37" i="12"/>
  <c r="L36" i="12"/>
  <c r="K36" i="12"/>
  <c r="AR36" i="12" s="1"/>
  <c r="J36" i="12"/>
  <c r="L35" i="12"/>
  <c r="AS35" i="12" s="1"/>
  <c r="K35" i="12"/>
  <c r="J35" i="12"/>
  <c r="AQ35" i="12" s="1"/>
  <c r="L34" i="12"/>
  <c r="K34" i="12"/>
  <c r="AR34" i="12" s="1"/>
  <c r="J34" i="12"/>
  <c r="L33" i="12"/>
  <c r="AS33" i="12" s="1"/>
  <c r="K33" i="12"/>
  <c r="J33" i="12"/>
  <c r="L32" i="12"/>
  <c r="K32" i="12"/>
  <c r="AR32" i="12" s="1"/>
  <c r="J32" i="12"/>
  <c r="L31" i="12"/>
  <c r="K31" i="12"/>
  <c r="J31" i="12"/>
  <c r="AQ31" i="12" s="1"/>
  <c r="L30" i="12"/>
  <c r="K30" i="12"/>
  <c r="AR30" i="12" s="1"/>
  <c r="J30" i="12"/>
  <c r="L29" i="12"/>
  <c r="AS29" i="12" s="1"/>
  <c r="K29" i="12"/>
  <c r="J29" i="12"/>
  <c r="AQ29" i="12" s="1"/>
  <c r="L28" i="12"/>
  <c r="K28" i="12"/>
  <c r="AR28" i="12" s="1"/>
  <c r="J28" i="12"/>
  <c r="L27" i="12"/>
  <c r="K27" i="12"/>
  <c r="J27" i="12"/>
  <c r="AQ27" i="12" s="1"/>
  <c r="L26" i="12"/>
  <c r="K26" i="12"/>
  <c r="J26" i="12"/>
  <c r="L25" i="12"/>
  <c r="AS25" i="12" s="1"/>
  <c r="K25" i="12"/>
  <c r="J25" i="12"/>
  <c r="AQ25" i="12" s="1"/>
  <c r="L24" i="12"/>
  <c r="K24" i="12"/>
  <c r="AR24" i="12" s="1"/>
  <c r="J24" i="12"/>
  <c r="L23" i="12"/>
  <c r="AS23" i="12" s="1"/>
  <c r="K23" i="12"/>
  <c r="J23" i="12"/>
  <c r="AQ23" i="12" s="1"/>
  <c r="L22" i="12"/>
  <c r="K22" i="12"/>
  <c r="J22" i="12"/>
  <c r="L21" i="12"/>
  <c r="AS21" i="12" s="1"/>
  <c r="K21" i="12"/>
  <c r="J21" i="12"/>
  <c r="L20" i="12"/>
  <c r="K20" i="12"/>
  <c r="AR20" i="12" s="1"/>
  <c r="J20" i="12"/>
  <c r="L19" i="12"/>
  <c r="AS19" i="12" s="1"/>
  <c r="K19" i="12"/>
  <c r="J19" i="12"/>
  <c r="AQ19" i="12" s="1"/>
  <c r="L18" i="12"/>
  <c r="K18" i="12"/>
  <c r="AR18" i="12" s="1"/>
  <c r="J18" i="12"/>
  <c r="L17" i="12"/>
  <c r="AS17" i="12" s="1"/>
  <c r="K17" i="12"/>
  <c r="J17" i="12"/>
  <c r="L16" i="12"/>
  <c r="K16" i="12"/>
  <c r="AR16" i="12" s="1"/>
  <c r="J16" i="12"/>
  <c r="L15" i="12"/>
  <c r="K15" i="12"/>
  <c r="J15" i="12"/>
  <c r="AQ15" i="12" s="1"/>
  <c r="L14" i="12"/>
  <c r="K14" i="12"/>
  <c r="AR14" i="12" s="1"/>
  <c r="J14" i="12"/>
  <c r="L13" i="12"/>
  <c r="AS13" i="12" s="1"/>
  <c r="K13" i="12"/>
  <c r="J13" i="12"/>
  <c r="AQ13" i="12" s="1"/>
  <c r="L12" i="12"/>
  <c r="K12" i="12"/>
  <c r="AR12" i="12" s="1"/>
  <c r="J12" i="12"/>
  <c r="L11" i="12"/>
  <c r="K11" i="12"/>
  <c r="J11" i="12"/>
  <c r="AQ11" i="12" s="1"/>
  <c r="L10" i="12"/>
  <c r="K10" i="12"/>
  <c r="J10" i="12"/>
  <c r="L9" i="12"/>
  <c r="AS9" i="12" s="1"/>
  <c r="K9" i="12"/>
  <c r="J9" i="12"/>
  <c r="AQ9" i="12" s="1"/>
  <c r="L8" i="12"/>
  <c r="K8" i="12"/>
  <c r="AR8" i="12" s="1"/>
  <c r="J8" i="12"/>
  <c r="L7" i="12"/>
  <c r="AS7" i="12" s="1"/>
  <c r="K7" i="12"/>
  <c r="J7" i="12"/>
  <c r="AQ7" i="12" s="1"/>
  <c r="L6" i="12"/>
  <c r="K6" i="12"/>
  <c r="J6" i="12"/>
  <c r="L71" i="2"/>
  <c r="K71" i="2"/>
  <c r="AR71" i="2" s="1"/>
  <c r="J71" i="2"/>
  <c r="L70" i="2"/>
  <c r="K70" i="2"/>
  <c r="J70" i="2"/>
  <c r="AQ70" i="2" s="1"/>
  <c r="L69" i="2"/>
  <c r="K69" i="2"/>
  <c r="J69" i="2"/>
  <c r="L68" i="2"/>
  <c r="AS68" i="2" s="1"/>
  <c r="K68" i="2"/>
  <c r="J68" i="2"/>
  <c r="L67" i="2"/>
  <c r="K67" i="2"/>
  <c r="AR67" i="2" s="1"/>
  <c r="J67" i="2"/>
  <c r="L66" i="2"/>
  <c r="K66" i="2"/>
  <c r="J66" i="2"/>
  <c r="AQ66" i="2" s="1"/>
  <c r="L65" i="2"/>
  <c r="K65" i="2"/>
  <c r="J65" i="2"/>
  <c r="L64" i="2"/>
  <c r="AS64" i="2" s="1"/>
  <c r="K64" i="2"/>
  <c r="J64" i="2"/>
  <c r="L63" i="2"/>
  <c r="K63" i="2"/>
  <c r="AR63" i="2" s="1"/>
  <c r="J63" i="2"/>
  <c r="L62" i="2"/>
  <c r="K62" i="2"/>
  <c r="J62" i="2"/>
  <c r="AQ62" i="2" s="1"/>
  <c r="L61" i="2"/>
  <c r="K61" i="2"/>
  <c r="J61" i="2"/>
  <c r="L60" i="2"/>
  <c r="AS60" i="2" s="1"/>
  <c r="K60" i="2"/>
  <c r="J60" i="2"/>
  <c r="L59" i="2"/>
  <c r="K59" i="2"/>
  <c r="AR59" i="2" s="1"/>
  <c r="J59" i="2"/>
  <c r="L58" i="2"/>
  <c r="K58" i="2"/>
  <c r="J58" i="2"/>
  <c r="AQ58" i="2" s="1"/>
  <c r="L57" i="2"/>
  <c r="K57" i="2"/>
  <c r="J57" i="2"/>
  <c r="L56" i="2"/>
  <c r="AS56" i="2" s="1"/>
  <c r="K56" i="2"/>
  <c r="J56" i="2"/>
  <c r="L55" i="2"/>
  <c r="K55" i="2"/>
  <c r="AR55" i="2" s="1"/>
  <c r="J55" i="2"/>
  <c r="L54" i="2"/>
  <c r="K54" i="2"/>
  <c r="J54" i="2"/>
  <c r="AQ54" i="2" s="1"/>
  <c r="L53" i="2"/>
  <c r="K53" i="2"/>
  <c r="J53" i="2"/>
  <c r="L52" i="2"/>
  <c r="AS52" i="2" s="1"/>
  <c r="K52" i="2"/>
  <c r="J52" i="2"/>
  <c r="L51" i="2"/>
  <c r="K51" i="2"/>
  <c r="AR51" i="2" s="1"/>
  <c r="J51" i="2"/>
  <c r="L50" i="2"/>
  <c r="K50" i="2"/>
  <c r="J50" i="2"/>
  <c r="AQ50" i="2" s="1"/>
  <c r="L49" i="2"/>
  <c r="K49" i="2"/>
  <c r="J49" i="2"/>
  <c r="L48" i="2"/>
  <c r="AS48" i="2" s="1"/>
  <c r="K48" i="2"/>
  <c r="J48" i="2"/>
  <c r="L47" i="2"/>
  <c r="K47" i="2"/>
  <c r="AR47" i="2" s="1"/>
  <c r="J47" i="2"/>
  <c r="L46" i="2"/>
  <c r="K46" i="2"/>
  <c r="J46" i="2"/>
  <c r="AQ46" i="2" s="1"/>
  <c r="L45" i="2"/>
  <c r="K45" i="2"/>
  <c r="J45" i="2"/>
  <c r="L44" i="2"/>
  <c r="AS44" i="2" s="1"/>
  <c r="K44" i="2"/>
  <c r="J44" i="2"/>
  <c r="L43" i="2"/>
  <c r="K43" i="2"/>
  <c r="AR43" i="2" s="1"/>
  <c r="J43" i="2"/>
  <c r="L42" i="2"/>
  <c r="K42" i="2"/>
  <c r="J42" i="2"/>
  <c r="AQ42" i="2" s="1"/>
  <c r="L41" i="2"/>
  <c r="K41" i="2"/>
  <c r="J41" i="2"/>
  <c r="L40" i="2"/>
  <c r="AS40" i="2" s="1"/>
  <c r="K40" i="2"/>
  <c r="J40" i="2"/>
  <c r="L39" i="2"/>
  <c r="K39" i="2"/>
  <c r="AR39" i="2" s="1"/>
  <c r="J39" i="2"/>
  <c r="L38" i="2"/>
  <c r="K38" i="2"/>
  <c r="J38" i="2"/>
  <c r="AQ38" i="2" s="1"/>
  <c r="L37" i="2"/>
  <c r="K37" i="2"/>
  <c r="J37" i="2"/>
  <c r="L36" i="2"/>
  <c r="AS36" i="2" s="1"/>
  <c r="K36" i="2"/>
  <c r="J36" i="2"/>
  <c r="L35" i="2"/>
  <c r="K35" i="2"/>
  <c r="AR35" i="2" s="1"/>
  <c r="J35" i="2"/>
  <c r="L34" i="2"/>
  <c r="K34" i="2"/>
  <c r="J34" i="2"/>
  <c r="AQ34" i="2" s="1"/>
  <c r="L33" i="2"/>
  <c r="K33" i="2"/>
  <c r="J33" i="2"/>
  <c r="L32" i="2"/>
  <c r="AS32" i="2" s="1"/>
  <c r="K32" i="2"/>
  <c r="J32" i="2"/>
  <c r="L31" i="2"/>
  <c r="K31" i="2"/>
  <c r="AR31" i="2" s="1"/>
  <c r="J31" i="2"/>
  <c r="L30" i="2"/>
  <c r="AS30" i="2" s="1"/>
  <c r="K30" i="2"/>
  <c r="J30" i="2"/>
  <c r="AQ30" i="2" s="1"/>
  <c r="L29" i="2"/>
  <c r="K29" i="2"/>
  <c r="J29" i="2"/>
  <c r="L28" i="2"/>
  <c r="AS28" i="2" s="1"/>
  <c r="K28" i="2"/>
  <c r="J28" i="2"/>
  <c r="L27" i="2"/>
  <c r="K27" i="2"/>
  <c r="AR27" i="2" s="1"/>
  <c r="J27" i="2"/>
  <c r="L26" i="2"/>
  <c r="K26" i="2"/>
  <c r="J26" i="2"/>
  <c r="AQ26" i="2" s="1"/>
  <c r="L25" i="2"/>
  <c r="K25" i="2"/>
  <c r="J25" i="2"/>
  <c r="L24" i="2"/>
  <c r="AS24" i="2" s="1"/>
  <c r="K24" i="2"/>
  <c r="J24" i="2"/>
  <c r="L23" i="2"/>
  <c r="K23" i="2"/>
  <c r="AR23" i="2" s="1"/>
  <c r="J23" i="2"/>
  <c r="L22" i="2"/>
  <c r="K22" i="2"/>
  <c r="J22" i="2"/>
  <c r="AQ22" i="2" s="1"/>
  <c r="L21" i="2"/>
  <c r="K21" i="2"/>
  <c r="J21" i="2"/>
  <c r="L20" i="2"/>
  <c r="AS20" i="2" s="1"/>
  <c r="K20" i="2"/>
  <c r="J20" i="2"/>
  <c r="L19" i="2"/>
  <c r="K19" i="2"/>
  <c r="AR19" i="2" s="1"/>
  <c r="J19" i="2"/>
  <c r="L18" i="2"/>
  <c r="K18" i="2"/>
  <c r="J18" i="2"/>
  <c r="AQ18" i="2" s="1"/>
  <c r="L17" i="2"/>
  <c r="K17" i="2"/>
  <c r="J17" i="2"/>
  <c r="L16" i="2"/>
  <c r="AS16" i="2" s="1"/>
  <c r="K16" i="2"/>
  <c r="J16" i="2"/>
  <c r="L15" i="2"/>
  <c r="K15" i="2"/>
  <c r="AR15" i="2" s="1"/>
  <c r="J15" i="2"/>
  <c r="L14" i="2"/>
  <c r="K14" i="2"/>
  <c r="J14" i="2"/>
  <c r="AQ14" i="2" s="1"/>
  <c r="L13" i="2"/>
  <c r="K13" i="2"/>
  <c r="J13" i="2"/>
  <c r="L12" i="2"/>
  <c r="AS12" i="2" s="1"/>
  <c r="K12" i="2"/>
  <c r="J12" i="2"/>
  <c r="L11" i="2"/>
  <c r="K11" i="2"/>
  <c r="AR11" i="2" s="1"/>
  <c r="J11" i="2"/>
  <c r="L10" i="2"/>
  <c r="K10" i="2"/>
  <c r="J10" i="2"/>
  <c r="AQ10" i="2" s="1"/>
  <c r="L9" i="2"/>
  <c r="K9" i="2"/>
  <c r="J9" i="2"/>
  <c r="L8" i="2"/>
  <c r="AS8" i="2" s="1"/>
  <c r="K8" i="2"/>
  <c r="J8" i="2"/>
  <c r="L7" i="2"/>
  <c r="K7" i="2"/>
  <c r="AR7" i="2" s="1"/>
  <c r="J7" i="2"/>
  <c r="L6" i="2"/>
  <c r="K6" i="2"/>
  <c r="J6" i="2"/>
  <c r="AQ6" i="2" s="1"/>
  <c r="X71" i="1"/>
  <c r="W71" i="1"/>
  <c r="V71" i="1"/>
  <c r="X70" i="1"/>
  <c r="W70" i="1"/>
  <c r="V70" i="1"/>
  <c r="X69" i="1"/>
  <c r="W69" i="1"/>
  <c r="V69" i="1"/>
  <c r="X68" i="1"/>
  <c r="W68" i="1"/>
  <c r="V68" i="1"/>
  <c r="X67" i="1"/>
  <c r="W67" i="1"/>
  <c r="V67" i="1"/>
  <c r="X66" i="1"/>
  <c r="W66" i="1"/>
  <c r="V66" i="1"/>
  <c r="X65" i="1"/>
  <c r="AS65" i="1" s="1"/>
  <c r="W65" i="1"/>
  <c r="V65" i="1"/>
  <c r="X64" i="1"/>
  <c r="W64" i="1"/>
  <c r="V64" i="1"/>
  <c r="X63" i="1"/>
  <c r="W63" i="1"/>
  <c r="V63" i="1"/>
  <c r="AQ63" i="1" s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AQ56" i="1" s="1"/>
  <c r="X55" i="1"/>
  <c r="W55" i="1"/>
  <c r="V55" i="1"/>
  <c r="X54" i="1"/>
  <c r="W54" i="1"/>
  <c r="V54" i="1"/>
  <c r="AQ54" i="1" s="1"/>
  <c r="X53" i="1"/>
  <c r="W53" i="1"/>
  <c r="AR53" i="1" s="1"/>
  <c r="V53" i="1"/>
  <c r="X52" i="1"/>
  <c r="AS52" i="1" s="1"/>
  <c r="W52" i="1"/>
  <c r="V52" i="1"/>
  <c r="X51" i="1"/>
  <c r="W51" i="1"/>
  <c r="AR51" i="1" s="1"/>
  <c r="V51" i="1"/>
  <c r="X50" i="1"/>
  <c r="AS50" i="1" s="1"/>
  <c r="W50" i="1"/>
  <c r="V50" i="1"/>
  <c r="X49" i="1"/>
  <c r="W49" i="1"/>
  <c r="V49" i="1"/>
  <c r="X48" i="1"/>
  <c r="AS48" i="1" s="1"/>
  <c r="W48" i="1"/>
  <c r="V48" i="1"/>
  <c r="AQ48" i="1" s="1"/>
  <c r="X47" i="1"/>
  <c r="W47" i="1"/>
  <c r="V47" i="1"/>
  <c r="X46" i="1"/>
  <c r="W46" i="1"/>
  <c r="V46" i="1"/>
  <c r="AQ46" i="1" s="1"/>
  <c r="X45" i="1"/>
  <c r="W45" i="1"/>
  <c r="AR45" i="1" s="1"/>
  <c r="V45" i="1"/>
  <c r="X44" i="1"/>
  <c r="W44" i="1"/>
  <c r="V44" i="1"/>
  <c r="X43" i="1"/>
  <c r="W43" i="1"/>
  <c r="AR43" i="1" s="1"/>
  <c r="V43" i="1"/>
  <c r="X42" i="1"/>
  <c r="AS42" i="1" s="1"/>
  <c r="W42" i="1"/>
  <c r="V42" i="1"/>
  <c r="AQ42" i="1" s="1"/>
  <c r="X41" i="1"/>
  <c r="W41" i="1"/>
  <c r="V41" i="1"/>
  <c r="X40" i="1"/>
  <c r="AS40" i="1" s="1"/>
  <c r="W40" i="1"/>
  <c r="V40" i="1"/>
  <c r="AQ40" i="1" s="1"/>
  <c r="X39" i="1"/>
  <c r="W39" i="1"/>
  <c r="V39" i="1"/>
  <c r="X38" i="1"/>
  <c r="W38" i="1"/>
  <c r="V38" i="1"/>
  <c r="AQ38" i="1" s="1"/>
  <c r="X37" i="1"/>
  <c r="W37" i="1"/>
  <c r="AR37" i="1" s="1"/>
  <c r="V37" i="1"/>
  <c r="X36" i="1"/>
  <c r="AS36" i="1" s="1"/>
  <c r="W36" i="1"/>
  <c r="V36" i="1"/>
  <c r="X35" i="1"/>
  <c r="W35" i="1"/>
  <c r="AR35" i="1" s="1"/>
  <c r="V35" i="1"/>
  <c r="X34" i="1"/>
  <c r="AS34" i="1" s="1"/>
  <c r="W34" i="1"/>
  <c r="V34" i="1"/>
  <c r="X33" i="1"/>
  <c r="W33" i="1"/>
  <c r="V33" i="1"/>
  <c r="X32" i="1"/>
  <c r="AS32" i="1" s="1"/>
  <c r="W32" i="1"/>
  <c r="V32" i="1"/>
  <c r="AQ32" i="1" s="1"/>
  <c r="X31" i="1"/>
  <c r="W31" i="1"/>
  <c r="V31" i="1"/>
  <c r="X30" i="1"/>
  <c r="W30" i="1"/>
  <c r="V30" i="1"/>
  <c r="AQ30" i="1" s="1"/>
  <c r="X29" i="1"/>
  <c r="W29" i="1"/>
  <c r="AR29" i="1" s="1"/>
  <c r="V29" i="1"/>
  <c r="X28" i="1"/>
  <c r="W28" i="1"/>
  <c r="V28" i="1"/>
  <c r="X27" i="1"/>
  <c r="W27" i="1"/>
  <c r="AR27" i="1" s="1"/>
  <c r="V27" i="1"/>
  <c r="X26" i="1"/>
  <c r="AS26" i="1" s="1"/>
  <c r="W26" i="1"/>
  <c r="V26" i="1"/>
  <c r="AQ26" i="1" s="1"/>
  <c r="X25" i="1"/>
  <c r="W25" i="1"/>
  <c r="V25" i="1"/>
  <c r="X24" i="1"/>
  <c r="AS24" i="1" s="1"/>
  <c r="W24" i="1"/>
  <c r="V24" i="1"/>
  <c r="AQ24" i="1" s="1"/>
  <c r="X23" i="1"/>
  <c r="W23" i="1"/>
  <c r="V23" i="1"/>
  <c r="X22" i="1"/>
  <c r="W22" i="1"/>
  <c r="V22" i="1"/>
  <c r="AQ22" i="1" s="1"/>
  <c r="X21" i="1"/>
  <c r="W21" i="1"/>
  <c r="AR21" i="1" s="1"/>
  <c r="V21" i="1"/>
  <c r="X20" i="1"/>
  <c r="AS20" i="1" s="1"/>
  <c r="W20" i="1"/>
  <c r="V20" i="1"/>
  <c r="X19" i="1"/>
  <c r="W19" i="1"/>
  <c r="AR19" i="1" s="1"/>
  <c r="V19" i="1"/>
  <c r="X18" i="1"/>
  <c r="AS18" i="1" s="1"/>
  <c r="W18" i="1"/>
  <c r="V18" i="1"/>
  <c r="X17" i="1"/>
  <c r="W17" i="1"/>
  <c r="V17" i="1"/>
  <c r="X16" i="1"/>
  <c r="AS16" i="1" s="1"/>
  <c r="W16" i="1"/>
  <c r="V16" i="1"/>
  <c r="AQ16" i="1" s="1"/>
  <c r="X15" i="1"/>
  <c r="W15" i="1"/>
  <c r="V15" i="1"/>
  <c r="X14" i="1"/>
  <c r="W14" i="1"/>
  <c r="V14" i="1"/>
  <c r="AQ14" i="1" s="1"/>
  <c r="X13" i="1"/>
  <c r="W13" i="1"/>
  <c r="AR13" i="1" s="1"/>
  <c r="V13" i="1"/>
  <c r="X12" i="1"/>
  <c r="W12" i="1"/>
  <c r="V12" i="1"/>
  <c r="X11" i="1"/>
  <c r="W11" i="1"/>
  <c r="AR11" i="1" s="1"/>
  <c r="V11" i="1"/>
  <c r="X10" i="1"/>
  <c r="AS10" i="1" s="1"/>
  <c r="W10" i="1"/>
  <c r="V10" i="1"/>
  <c r="AQ10" i="1" s="1"/>
  <c r="X9" i="1"/>
  <c r="W9" i="1"/>
  <c r="V9" i="1"/>
  <c r="X8" i="1"/>
  <c r="AS8" i="1" s="1"/>
  <c r="W8" i="1"/>
  <c r="V8" i="1"/>
  <c r="AQ8" i="1" s="1"/>
  <c r="X7" i="1"/>
  <c r="W7" i="1"/>
  <c r="V7" i="1"/>
  <c r="X6" i="1"/>
  <c r="W6" i="1"/>
  <c r="V6" i="1"/>
  <c r="L71" i="1"/>
  <c r="K71" i="1"/>
  <c r="J71" i="1"/>
  <c r="L70" i="1"/>
  <c r="AS70" i="1" s="1"/>
  <c r="K70" i="1"/>
  <c r="J70" i="1"/>
  <c r="L69" i="1"/>
  <c r="K69" i="1"/>
  <c r="AR69" i="1" s="1"/>
  <c r="J69" i="1"/>
  <c r="L68" i="1"/>
  <c r="K68" i="1"/>
  <c r="J68" i="1"/>
  <c r="AQ68" i="1" s="1"/>
  <c r="L67" i="1"/>
  <c r="K67" i="1"/>
  <c r="J67" i="1"/>
  <c r="L66" i="1"/>
  <c r="AS66" i="1" s="1"/>
  <c r="K66" i="1"/>
  <c r="J66" i="1"/>
  <c r="L65" i="1"/>
  <c r="K65" i="1"/>
  <c r="J65" i="1"/>
  <c r="L64" i="1"/>
  <c r="K64" i="1"/>
  <c r="J64" i="1"/>
  <c r="AQ64" i="1" s="1"/>
  <c r="L63" i="1"/>
  <c r="K63" i="1"/>
  <c r="J63" i="1"/>
  <c r="L62" i="1"/>
  <c r="AS62" i="1" s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J8" i="1"/>
  <c r="K8" i="1"/>
  <c r="L8" i="1"/>
  <c r="J9" i="1"/>
  <c r="K9" i="1"/>
  <c r="L9" i="1"/>
  <c r="J10" i="1"/>
  <c r="K10" i="1"/>
  <c r="AR10" i="1" s="1"/>
  <c r="L10" i="1"/>
  <c r="J11" i="1"/>
  <c r="K11" i="1"/>
  <c r="L11" i="1"/>
  <c r="J12" i="1"/>
  <c r="K12" i="1"/>
  <c r="L12" i="1"/>
  <c r="J13" i="1"/>
  <c r="K13" i="1"/>
  <c r="L13" i="1"/>
  <c r="J14" i="1"/>
  <c r="K14" i="1"/>
  <c r="AR14" i="1" s="1"/>
  <c r="L14" i="1"/>
  <c r="J15" i="1"/>
  <c r="K15" i="1"/>
  <c r="L15" i="1"/>
  <c r="J16" i="1"/>
  <c r="K16" i="1"/>
  <c r="L16" i="1"/>
  <c r="J17" i="1"/>
  <c r="K17" i="1"/>
  <c r="L17" i="1"/>
  <c r="J18" i="1"/>
  <c r="K18" i="1"/>
  <c r="AR18" i="1" s="1"/>
  <c r="L18" i="1"/>
  <c r="J19" i="1"/>
  <c r="K19" i="1"/>
  <c r="L19" i="1"/>
  <c r="J20" i="1"/>
  <c r="K20" i="1"/>
  <c r="L20" i="1"/>
  <c r="J21" i="1"/>
  <c r="K21" i="1"/>
  <c r="L21" i="1"/>
  <c r="J22" i="1"/>
  <c r="K22" i="1"/>
  <c r="AR22" i="1" s="1"/>
  <c r="L22" i="1"/>
  <c r="J23" i="1"/>
  <c r="K23" i="1"/>
  <c r="L23" i="1"/>
  <c r="J24" i="1"/>
  <c r="K24" i="1"/>
  <c r="L24" i="1"/>
  <c r="J25" i="1"/>
  <c r="K25" i="1"/>
  <c r="L25" i="1"/>
  <c r="J26" i="1"/>
  <c r="K26" i="1"/>
  <c r="AR26" i="1" s="1"/>
  <c r="L26" i="1"/>
  <c r="J27" i="1"/>
  <c r="K27" i="1"/>
  <c r="L27" i="1"/>
  <c r="J28" i="1"/>
  <c r="K28" i="1"/>
  <c r="L28" i="1"/>
  <c r="J29" i="1"/>
  <c r="K29" i="1"/>
  <c r="L29" i="1"/>
  <c r="J30" i="1"/>
  <c r="K30" i="1"/>
  <c r="AR30" i="1" s="1"/>
  <c r="L30" i="1"/>
  <c r="J31" i="1"/>
  <c r="K31" i="1"/>
  <c r="L31" i="1"/>
  <c r="J32" i="1"/>
  <c r="K32" i="1"/>
  <c r="L32" i="1"/>
  <c r="J33" i="1"/>
  <c r="K33" i="1"/>
  <c r="L33" i="1"/>
  <c r="J34" i="1"/>
  <c r="K34" i="1"/>
  <c r="AR34" i="1" s="1"/>
  <c r="L34" i="1"/>
  <c r="J35" i="1"/>
  <c r="K35" i="1"/>
  <c r="L35" i="1"/>
  <c r="J36" i="1"/>
  <c r="K36" i="1"/>
  <c r="L36" i="1"/>
  <c r="J37" i="1"/>
  <c r="K37" i="1"/>
  <c r="L37" i="1"/>
  <c r="J38" i="1"/>
  <c r="K38" i="1"/>
  <c r="AR38" i="1" s="1"/>
  <c r="L38" i="1"/>
  <c r="J39" i="1"/>
  <c r="K39" i="1"/>
  <c r="L39" i="1"/>
  <c r="J40" i="1"/>
  <c r="K40" i="1"/>
  <c r="L40" i="1"/>
  <c r="J41" i="1"/>
  <c r="K41" i="1"/>
  <c r="L41" i="1"/>
  <c r="J42" i="1"/>
  <c r="K42" i="1"/>
  <c r="AR42" i="1" s="1"/>
  <c r="L42" i="1"/>
  <c r="J43" i="1"/>
  <c r="K43" i="1"/>
  <c r="L43" i="1"/>
  <c r="J44" i="1"/>
  <c r="K44" i="1"/>
  <c r="L44" i="1"/>
  <c r="J45" i="1"/>
  <c r="K45" i="1"/>
  <c r="L45" i="1"/>
  <c r="J46" i="1"/>
  <c r="K46" i="1"/>
  <c r="AR46" i="1" s="1"/>
  <c r="L46" i="1"/>
  <c r="J47" i="1"/>
  <c r="K47" i="1"/>
  <c r="L47" i="1"/>
  <c r="J48" i="1"/>
  <c r="K48" i="1"/>
  <c r="L48" i="1"/>
  <c r="J49" i="1"/>
  <c r="K49" i="1"/>
  <c r="L49" i="1"/>
  <c r="AS49" i="1" s="1"/>
  <c r="J50" i="1"/>
  <c r="K50" i="1"/>
  <c r="AR50" i="1" s="1"/>
  <c r="L50" i="1"/>
  <c r="J51" i="1"/>
  <c r="AQ51" i="1" s="1"/>
  <c r="K51" i="1"/>
  <c r="L51" i="1"/>
  <c r="J52" i="1"/>
  <c r="K52" i="1"/>
  <c r="AR52" i="1" s="1"/>
  <c r="L52" i="1"/>
  <c r="J53" i="1"/>
  <c r="K53" i="1"/>
  <c r="L53" i="1"/>
  <c r="AS53" i="1" s="1"/>
  <c r="J54" i="1"/>
  <c r="K54" i="1"/>
  <c r="AR54" i="1" s="1"/>
  <c r="L54" i="1"/>
  <c r="J55" i="1"/>
  <c r="AQ55" i="1" s="1"/>
  <c r="K55" i="1"/>
  <c r="L55" i="1"/>
  <c r="J56" i="1"/>
  <c r="K56" i="1"/>
  <c r="L56" i="1"/>
  <c r="J57" i="1"/>
  <c r="K57" i="1"/>
  <c r="L57" i="1"/>
  <c r="J7" i="1"/>
  <c r="K7" i="1"/>
  <c r="L7" i="1"/>
  <c r="K6" i="1"/>
  <c r="L6" i="1"/>
  <c r="J6" i="1"/>
  <c r="AQ69" i="2"/>
  <c r="AQ65" i="2"/>
  <c r="AS63" i="2"/>
  <c r="AR58" i="2"/>
  <c r="AR54" i="2"/>
  <c r="AQ53" i="2"/>
  <c r="AS47" i="2"/>
  <c r="AS43" i="2"/>
  <c r="AR42" i="2"/>
  <c r="AQ37" i="2"/>
  <c r="AQ33" i="2"/>
  <c r="AS31" i="2"/>
  <c r="AQ27" i="2"/>
  <c r="AS23" i="2"/>
  <c r="AR22" i="2"/>
  <c r="AQ17" i="2"/>
  <c r="AQ13" i="2"/>
  <c r="AS11" i="2"/>
  <c r="AR6" i="2"/>
  <c r="AR70" i="3"/>
  <c r="AS67" i="3"/>
  <c r="AS65" i="3"/>
  <c r="AS63" i="3"/>
  <c r="AS61" i="3"/>
  <c r="AS60" i="3"/>
  <c r="AS59" i="3"/>
  <c r="AS57" i="3"/>
  <c r="AS56" i="3"/>
  <c r="AS55" i="3"/>
  <c r="AQ53" i="3"/>
  <c r="AS51" i="3"/>
  <c r="AQ49" i="3"/>
  <c r="AS47" i="3"/>
  <c r="AR46" i="3"/>
  <c r="AQ46" i="3"/>
  <c r="AQ45" i="3"/>
  <c r="AS44" i="3"/>
  <c r="AS43" i="3"/>
  <c r="AR43" i="3"/>
  <c r="AQ43" i="3"/>
  <c r="AS41" i="3"/>
  <c r="AS39" i="3"/>
  <c r="AS37" i="3"/>
  <c r="AR36" i="3"/>
  <c r="AR35" i="3"/>
  <c r="AQ34" i="3"/>
  <c r="AS32" i="3"/>
  <c r="AS31" i="3"/>
  <c r="AR30" i="3"/>
  <c r="AS27" i="3"/>
  <c r="AR26" i="3"/>
  <c r="AQ25" i="3"/>
  <c r="AS24" i="3"/>
  <c r="AS23" i="3"/>
  <c r="AR23" i="3"/>
  <c r="AR22" i="3"/>
  <c r="AQ22" i="3"/>
  <c r="AQ21" i="3"/>
  <c r="AS20" i="3"/>
  <c r="AS19" i="3"/>
  <c r="AR19" i="3"/>
  <c r="AR18" i="3"/>
  <c r="AS15" i="3"/>
  <c r="AQ13" i="3"/>
  <c r="AR10" i="3"/>
  <c r="AS7" i="3"/>
  <c r="AS6" i="3"/>
  <c r="AR6" i="3"/>
  <c r="AQ6" i="3"/>
  <c r="AQ71" i="4"/>
  <c r="AS70" i="4"/>
  <c r="AS69" i="4"/>
  <c r="AR68" i="4"/>
  <c r="AQ68" i="4"/>
  <c r="AQ67" i="4"/>
  <c r="AS65" i="4"/>
  <c r="AR65" i="4"/>
  <c r="AR64" i="4"/>
  <c r="AQ63" i="4"/>
  <c r="AS62" i="4"/>
  <c r="AS61" i="4"/>
  <c r="AR60" i="4"/>
  <c r="AQ60" i="4"/>
  <c r="AQ59" i="4"/>
  <c r="AS57" i="4"/>
  <c r="AR57" i="4"/>
  <c r="AR56" i="4"/>
  <c r="AQ55" i="4"/>
  <c r="AS54" i="4"/>
  <c r="AS53" i="4"/>
  <c r="AR52" i="4"/>
  <c r="AQ52" i="4"/>
  <c r="AQ51" i="4"/>
  <c r="AS49" i="4"/>
  <c r="AR49" i="4"/>
  <c r="AR48" i="4"/>
  <c r="AQ47" i="4"/>
  <c r="AS46" i="4"/>
  <c r="AS45" i="4"/>
  <c r="AR44" i="4"/>
  <c r="AQ44" i="4"/>
  <c r="AQ43" i="4"/>
  <c r="AQ42" i="4"/>
  <c r="AS41" i="4"/>
  <c r="AR40" i="4"/>
  <c r="AQ40" i="4"/>
  <c r="AQ39" i="4"/>
  <c r="AS37" i="4"/>
  <c r="AR37" i="4"/>
  <c r="AR36" i="4"/>
  <c r="AQ35" i="4"/>
  <c r="AS34" i="4"/>
  <c r="AS33" i="4"/>
  <c r="AR32" i="4"/>
  <c r="AQ32" i="4"/>
  <c r="AQ31" i="4"/>
  <c r="AS29" i="4"/>
  <c r="AR29" i="4"/>
  <c r="AR28" i="4"/>
  <c r="AQ27" i="4"/>
  <c r="AS26" i="4"/>
  <c r="AS25" i="4"/>
  <c r="AR25" i="4"/>
  <c r="AR24" i="4"/>
  <c r="AQ23" i="4"/>
  <c r="AS22" i="4"/>
  <c r="AS21" i="4"/>
  <c r="AR20" i="4"/>
  <c r="AQ20" i="4"/>
  <c r="AQ19" i="4"/>
  <c r="AS17" i="4"/>
  <c r="AR17" i="4"/>
  <c r="AR16" i="4"/>
  <c r="AQ15" i="4"/>
  <c r="AS14" i="4"/>
  <c r="AS13" i="4"/>
  <c r="AR12" i="4"/>
  <c r="AQ12" i="4"/>
  <c r="AQ11" i="4"/>
  <c r="AS9" i="4"/>
  <c r="AR9" i="4"/>
  <c r="AR8" i="4"/>
  <c r="AQ7" i="4"/>
  <c r="AS6" i="4"/>
  <c r="AS71" i="5"/>
  <c r="AQ69" i="5"/>
  <c r="AS68" i="5"/>
  <c r="AR65" i="5"/>
  <c r="AS56" i="5"/>
  <c r="AR53" i="5"/>
  <c r="AS51" i="5"/>
  <c r="AR51" i="5"/>
  <c r="AR49" i="5"/>
  <c r="AR47" i="5"/>
  <c r="AS36" i="5"/>
  <c r="AQ26" i="5"/>
  <c r="AS22" i="5"/>
  <c r="AQ21" i="5"/>
  <c r="AS20" i="5"/>
  <c r="AQ17" i="5"/>
  <c r="AR14" i="5"/>
  <c r="AQ13" i="5"/>
  <c r="AS10" i="5"/>
  <c r="AQ10" i="5"/>
  <c r="AS6" i="5"/>
  <c r="AR6" i="5"/>
  <c r="AQ6" i="5"/>
  <c r="AS70" i="6"/>
  <c r="AQ68" i="6"/>
  <c r="AR65" i="6"/>
  <c r="AS62" i="6"/>
  <c r="AQ60" i="6"/>
  <c r="AR57" i="6"/>
  <c r="AS54" i="6"/>
  <c r="AQ52" i="6"/>
  <c r="AR49" i="6"/>
  <c r="AS46" i="6"/>
  <c r="AQ39" i="6"/>
  <c r="AR33" i="6"/>
  <c r="AS30" i="6"/>
  <c r="AR12" i="6"/>
  <c r="AS71" i="7"/>
  <c r="AQ64" i="7"/>
  <c r="AS63" i="7"/>
  <c r="AQ62" i="7"/>
  <c r="AS56" i="7"/>
  <c r="AQ54" i="7"/>
  <c r="AS47" i="7"/>
  <c r="AS42" i="7"/>
  <c r="AR38" i="7"/>
  <c r="AS27" i="7"/>
  <c r="AR22" i="7"/>
  <c r="AS20" i="7"/>
  <c r="AQ13" i="7"/>
  <c r="AS71" i="8"/>
  <c r="AQ71" i="8"/>
  <c r="AS69" i="8"/>
  <c r="AS65" i="8"/>
  <c r="AQ65" i="8"/>
  <c r="AQ63" i="8"/>
  <c r="AS62" i="8"/>
  <c r="AQ61" i="8"/>
  <c r="AR60" i="8"/>
  <c r="AR56" i="8"/>
  <c r="AQ55" i="8"/>
  <c r="AR54" i="8"/>
  <c r="AR52" i="8"/>
  <c r="AR50" i="8"/>
  <c r="AQ47" i="8"/>
  <c r="AS45" i="8"/>
  <c r="AS43" i="8"/>
  <c r="AQ43" i="8"/>
  <c r="AS42" i="8"/>
  <c r="AR40" i="8"/>
  <c r="AQ40" i="8"/>
  <c r="AS39" i="8"/>
  <c r="AS37" i="8"/>
  <c r="AR36" i="8"/>
  <c r="AQ33" i="8"/>
  <c r="AR32" i="8"/>
  <c r="AS29" i="8"/>
  <c r="AQ29" i="8"/>
  <c r="AR28" i="8"/>
  <c r="AQ27" i="8"/>
  <c r="AQ23" i="8"/>
  <c r="AR22" i="8"/>
  <c r="AR20" i="8"/>
  <c r="AQ20" i="8"/>
  <c r="AR18" i="8"/>
  <c r="AS17" i="8"/>
  <c r="AS13" i="8"/>
  <c r="AR12" i="8"/>
  <c r="AS11" i="8"/>
  <c r="AS9" i="8"/>
  <c r="AS7" i="8"/>
  <c r="AS71" i="9"/>
  <c r="AR70" i="9"/>
  <c r="AQ69" i="9"/>
  <c r="AS67" i="9"/>
  <c r="AR67" i="9"/>
  <c r="AR66" i="9"/>
  <c r="AQ65" i="9"/>
  <c r="AS63" i="9"/>
  <c r="AR62" i="9"/>
  <c r="AQ61" i="9"/>
  <c r="AS59" i="9"/>
  <c r="AR58" i="9"/>
  <c r="AQ57" i="9"/>
  <c r="AS55" i="9"/>
  <c r="AR54" i="9"/>
  <c r="AQ53" i="9"/>
  <c r="AS51" i="9"/>
  <c r="AR51" i="9"/>
  <c r="AR50" i="9"/>
  <c r="AQ49" i="9"/>
  <c r="AS47" i="9"/>
  <c r="AR46" i="9"/>
  <c r="AQ46" i="9"/>
  <c r="AQ45" i="9"/>
  <c r="AS43" i="9"/>
  <c r="AR42" i="9"/>
  <c r="AQ41" i="9"/>
  <c r="AS39" i="9"/>
  <c r="AR38" i="9"/>
  <c r="AQ37" i="9"/>
  <c r="AS35" i="9"/>
  <c r="AR34" i="9"/>
  <c r="AQ33" i="9"/>
  <c r="AS31" i="9"/>
  <c r="AR30" i="9"/>
  <c r="AQ30" i="9"/>
  <c r="AQ29" i="9"/>
  <c r="AS27" i="9"/>
  <c r="AR26" i="9"/>
  <c r="AQ25" i="9"/>
  <c r="AS24" i="9"/>
  <c r="AS23" i="9"/>
  <c r="AR22" i="9"/>
  <c r="AQ21" i="9"/>
  <c r="AS19" i="9"/>
  <c r="AR18" i="9"/>
  <c r="AQ17" i="9"/>
  <c r="AS15" i="9"/>
  <c r="AR14" i="9"/>
  <c r="AQ13" i="9"/>
  <c r="AS11" i="9"/>
  <c r="AR10" i="9"/>
  <c r="AQ9" i="9"/>
  <c r="AS8" i="9"/>
  <c r="AS7" i="9"/>
  <c r="AR6" i="9"/>
  <c r="AS69" i="10"/>
  <c r="AR69" i="10"/>
  <c r="AQ69" i="10"/>
  <c r="AQ67" i="10"/>
  <c r="AQ65" i="10"/>
  <c r="AQ63" i="10"/>
  <c r="AR60" i="10"/>
  <c r="AS57" i="10"/>
  <c r="AQ55" i="10"/>
  <c r="AR53" i="10"/>
  <c r="AQ51" i="10"/>
  <c r="AR48" i="10"/>
  <c r="AQ48" i="10"/>
  <c r="AS47" i="10"/>
  <c r="AR47" i="10"/>
  <c r="AQ47" i="10"/>
  <c r="AS46" i="10"/>
  <c r="AR46" i="10"/>
  <c r="AQ46" i="10"/>
  <c r="AS45" i="10"/>
  <c r="AR45" i="10"/>
  <c r="AQ45" i="10"/>
  <c r="AS44" i="10"/>
  <c r="AR44" i="10"/>
  <c r="AQ44" i="10"/>
  <c r="AS43" i="10"/>
  <c r="AR43" i="10"/>
  <c r="AQ43" i="10"/>
  <c r="AS42" i="10"/>
  <c r="AR42" i="10"/>
  <c r="AQ42" i="10"/>
  <c r="AS41" i="10"/>
  <c r="AR41" i="10"/>
  <c r="AQ41" i="10"/>
  <c r="AS40" i="10"/>
  <c r="AR40" i="10"/>
  <c r="AQ40" i="10"/>
  <c r="AS39" i="10"/>
  <c r="AR39" i="10"/>
  <c r="AQ39" i="10"/>
  <c r="AS38" i="10"/>
  <c r="AR38" i="10"/>
  <c r="AQ38" i="10"/>
  <c r="AS37" i="10"/>
  <c r="AR37" i="10"/>
  <c r="AQ37" i="10"/>
  <c r="AS36" i="10"/>
  <c r="AR36" i="10"/>
  <c r="AQ36" i="10"/>
  <c r="AS35" i="10"/>
  <c r="AR35" i="10"/>
  <c r="AQ35" i="10"/>
  <c r="AS34" i="10"/>
  <c r="AR34" i="10"/>
  <c r="AQ34" i="10"/>
  <c r="AS33" i="10"/>
  <c r="AR33" i="10"/>
  <c r="AQ33" i="10"/>
  <c r="AS32" i="10"/>
  <c r="AR32" i="10"/>
  <c r="AQ32" i="10"/>
  <c r="AS31" i="10"/>
  <c r="AR31" i="10"/>
  <c r="AQ31" i="10"/>
  <c r="AS30" i="10"/>
  <c r="AR30" i="10"/>
  <c r="AQ30" i="10"/>
  <c r="AS29" i="10"/>
  <c r="AR29" i="10"/>
  <c r="AQ29" i="10"/>
  <c r="AS28" i="10"/>
  <c r="AR28" i="10"/>
  <c r="AQ28" i="10"/>
  <c r="AS27" i="10"/>
  <c r="AR27" i="10"/>
  <c r="AQ27" i="10"/>
  <c r="AS26" i="10"/>
  <c r="AR26" i="10"/>
  <c r="AQ26" i="10"/>
  <c r="AS25" i="10"/>
  <c r="AR25" i="10"/>
  <c r="AQ25" i="10"/>
  <c r="AS24" i="10"/>
  <c r="AR24" i="10"/>
  <c r="AQ24" i="10"/>
  <c r="AS23" i="10"/>
  <c r="AR23" i="10"/>
  <c r="AQ23" i="10"/>
  <c r="AS22" i="10"/>
  <c r="AR22" i="10"/>
  <c r="AQ22" i="10"/>
  <c r="AS21" i="10"/>
  <c r="AR21" i="10"/>
  <c r="AQ21" i="10"/>
  <c r="AS20" i="10"/>
  <c r="AR20" i="10"/>
  <c r="AQ20" i="10"/>
  <c r="AS19" i="10"/>
  <c r="AR19" i="10"/>
  <c r="AQ19" i="10"/>
  <c r="AS18" i="10"/>
  <c r="AR18" i="10"/>
  <c r="AQ18" i="10"/>
  <c r="AS17" i="10"/>
  <c r="AR17" i="10"/>
  <c r="AQ17" i="10"/>
  <c r="AS16" i="10"/>
  <c r="AR16" i="10"/>
  <c r="AQ16" i="10"/>
  <c r="AS15" i="10"/>
  <c r="AR15" i="10"/>
  <c r="AQ15" i="10"/>
  <c r="AS14" i="10"/>
  <c r="AR14" i="10"/>
  <c r="AQ14" i="10"/>
  <c r="AS13" i="10"/>
  <c r="AR13" i="10"/>
  <c r="AQ13" i="10"/>
  <c r="AS12" i="10"/>
  <c r="AR12" i="10"/>
  <c r="AQ12" i="10"/>
  <c r="AS11" i="10"/>
  <c r="AR11" i="10"/>
  <c r="AQ11" i="10"/>
  <c r="AS10" i="10"/>
  <c r="AR10" i="10"/>
  <c r="AQ10" i="10"/>
  <c r="AS9" i="10"/>
  <c r="AR9" i="10"/>
  <c r="AQ9" i="10"/>
  <c r="AS8" i="10"/>
  <c r="AR8" i="10"/>
  <c r="AQ8" i="10"/>
  <c r="AS7" i="10"/>
  <c r="AR7" i="10"/>
  <c r="AQ7" i="10"/>
  <c r="AS6" i="10"/>
  <c r="AR6" i="10"/>
  <c r="AQ6" i="10"/>
  <c r="AR71" i="11"/>
  <c r="AQ71" i="11"/>
  <c r="AQ70" i="11"/>
  <c r="AS69" i="11"/>
  <c r="AS68" i="11"/>
  <c r="AR68" i="11"/>
  <c r="AR67" i="11"/>
  <c r="AQ67" i="11"/>
  <c r="AQ66" i="11"/>
  <c r="AS65" i="11"/>
  <c r="AS64" i="11"/>
  <c r="AR64" i="11"/>
  <c r="AR63" i="11"/>
  <c r="AQ63" i="11"/>
  <c r="AQ62" i="11"/>
  <c r="AS61" i="11"/>
  <c r="AS60" i="11"/>
  <c r="AR60" i="11"/>
  <c r="AR59" i="11"/>
  <c r="AQ59" i="11"/>
  <c r="AQ58" i="11"/>
  <c r="AS57" i="11"/>
  <c r="AS56" i="11"/>
  <c r="AR56" i="11"/>
  <c r="AR55" i="11"/>
  <c r="AQ55" i="11"/>
  <c r="AQ54" i="11"/>
  <c r="AS53" i="11"/>
  <c r="AS52" i="11"/>
  <c r="AR52" i="11"/>
  <c r="AR51" i="11"/>
  <c r="AQ51" i="11"/>
  <c r="AQ50" i="11"/>
  <c r="AS49" i="11"/>
  <c r="AS48" i="11"/>
  <c r="AR48" i="11"/>
  <c r="AR47" i="11"/>
  <c r="AQ47" i="11"/>
  <c r="AQ46" i="11"/>
  <c r="AS45" i="11"/>
  <c r="AS44" i="11"/>
  <c r="AR44" i="11"/>
  <c r="AR43" i="11"/>
  <c r="AQ43" i="11"/>
  <c r="AQ42" i="11"/>
  <c r="AS41" i="11"/>
  <c r="AS40" i="11"/>
  <c r="AR40" i="11"/>
  <c r="AR39" i="11"/>
  <c r="AQ39" i="11"/>
  <c r="AQ38" i="11"/>
  <c r="AS37" i="11"/>
  <c r="AS36" i="11"/>
  <c r="AR36" i="11"/>
  <c r="AR35" i="11"/>
  <c r="AQ35" i="11"/>
  <c r="AQ34" i="11"/>
  <c r="AS33" i="11"/>
  <c r="AS32" i="11"/>
  <c r="AR32" i="11"/>
  <c r="AR31" i="11"/>
  <c r="AQ31" i="11"/>
  <c r="AQ30" i="11"/>
  <c r="AS29" i="11"/>
  <c r="AS28" i="11"/>
  <c r="AR28" i="11"/>
  <c r="AR27" i="11"/>
  <c r="AQ27" i="11"/>
  <c r="AQ26" i="11"/>
  <c r="AS25" i="11"/>
  <c r="AS24" i="11"/>
  <c r="AR24" i="11"/>
  <c r="AR23" i="11"/>
  <c r="AQ23" i="11"/>
  <c r="AQ22" i="11"/>
  <c r="AS21" i="11"/>
  <c r="AS20" i="11"/>
  <c r="AR20" i="11"/>
  <c r="AR19" i="11"/>
  <c r="AQ19" i="11"/>
  <c r="AQ18" i="11"/>
  <c r="AS17" i="11"/>
  <c r="AS16" i="11"/>
  <c r="AR16" i="11"/>
  <c r="AR15" i="11"/>
  <c r="AQ15" i="11"/>
  <c r="AQ14" i="11"/>
  <c r="AS13" i="11"/>
  <c r="AS12" i="11"/>
  <c r="AR12" i="11"/>
  <c r="AR11" i="11"/>
  <c r="AQ11" i="11"/>
  <c r="AQ10" i="11"/>
  <c r="AS9" i="11"/>
  <c r="AS8" i="11"/>
  <c r="AR8" i="11"/>
  <c r="AR7" i="11"/>
  <c r="AQ7" i="11"/>
  <c r="AQ6" i="11"/>
  <c r="AS71" i="12"/>
  <c r="AR71" i="12"/>
  <c r="AQ71" i="12"/>
  <c r="AS70" i="12"/>
  <c r="AR70" i="12"/>
  <c r="AQ70" i="12"/>
  <c r="AS69" i="12"/>
  <c r="AR69" i="12"/>
  <c r="AQ69" i="12"/>
  <c r="AS68" i="12"/>
  <c r="AR68" i="12"/>
  <c r="AQ68" i="12"/>
  <c r="AS67" i="12"/>
  <c r="AR67" i="12"/>
  <c r="AQ67" i="12"/>
  <c r="AS66" i="12"/>
  <c r="AR66" i="12"/>
  <c r="AQ66" i="12"/>
  <c r="AS65" i="12"/>
  <c r="AR65" i="12"/>
  <c r="AQ65" i="12"/>
  <c r="AQ64" i="12"/>
  <c r="AS63" i="12"/>
  <c r="AR63" i="12"/>
  <c r="AR61" i="12"/>
  <c r="AS59" i="12"/>
  <c r="AR58" i="12"/>
  <c r="AR57" i="12"/>
  <c r="AS54" i="12"/>
  <c r="AR54" i="12"/>
  <c r="AR53" i="12"/>
  <c r="AQ53" i="12"/>
  <c r="AS52" i="12"/>
  <c r="AS50" i="12"/>
  <c r="AQ49" i="12"/>
  <c r="AS47" i="12"/>
  <c r="AS46" i="12"/>
  <c r="AQ44" i="12"/>
  <c r="AS43" i="12"/>
  <c r="AS42" i="12"/>
  <c r="AR42" i="12"/>
  <c r="AQ42" i="12"/>
  <c r="AQ40" i="12"/>
  <c r="AR38" i="12"/>
  <c r="AQ37" i="12"/>
  <c r="AQ36" i="12"/>
  <c r="AR33" i="12"/>
  <c r="AQ33" i="12"/>
  <c r="AQ32" i="12"/>
  <c r="AS31" i="12"/>
  <c r="AR31" i="12"/>
  <c r="AR29" i="12"/>
  <c r="AS27" i="12"/>
  <c r="AR26" i="12"/>
  <c r="AR25" i="12"/>
  <c r="AS22" i="12"/>
  <c r="AR22" i="12"/>
  <c r="AR21" i="12"/>
  <c r="AQ21" i="12"/>
  <c r="AS20" i="12"/>
  <c r="AS18" i="12"/>
  <c r="AQ17" i="12"/>
  <c r="AS15" i="12"/>
  <c r="AS14" i="12"/>
  <c r="AQ12" i="12"/>
  <c r="AS11" i="12"/>
  <c r="AS10" i="12"/>
  <c r="AR10" i="12"/>
  <c r="AQ10" i="12"/>
  <c r="AQ8" i="12"/>
  <c r="AR6" i="12"/>
  <c r="AS71" i="1"/>
  <c r="AR70" i="1"/>
  <c r="AS69" i="1"/>
  <c r="AQ69" i="1"/>
  <c r="AS67" i="1"/>
  <c r="AQ67" i="1"/>
  <c r="AR66" i="1"/>
  <c r="AQ65" i="1"/>
  <c r="AR64" i="1"/>
  <c r="AS63" i="1"/>
  <c r="AR62" i="1"/>
  <c r="AS61" i="1"/>
  <c r="AQ61" i="1"/>
  <c r="AS59" i="1"/>
  <c r="AQ59" i="1"/>
  <c r="AR58" i="1"/>
  <c r="AR57" i="1"/>
  <c r="AR56" i="1"/>
  <c r="AS54" i="1"/>
  <c r="AQ52" i="1"/>
  <c r="AQ50" i="1"/>
  <c r="AR49" i="1"/>
  <c r="AS46" i="1"/>
  <c r="AS44" i="1"/>
  <c r="AQ44" i="1"/>
  <c r="AR41" i="1"/>
  <c r="AR39" i="1"/>
  <c r="AS38" i="1"/>
  <c r="AQ36" i="1"/>
  <c r="AQ34" i="1"/>
  <c r="AR33" i="1"/>
  <c r="AS30" i="1"/>
  <c r="AS28" i="1"/>
  <c r="AQ28" i="1"/>
  <c r="AR25" i="1"/>
  <c r="AR23" i="1"/>
  <c r="AS22" i="1"/>
  <c r="AQ20" i="1"/>
  <c r="AQ18" i="1"/>
  <c r="AR17" i="1"/>
  <c r="AS14" i="1"/>
  <c r="AS12" i="1"/>
  <c r="AQ12" i="1"/>
  <c r="AR9" i="1"/>
  <c r="AQ7" i="1"/>
  <c r="AS6" i="1"/>
  <c r="AR6" i="1"/>
  <c r="AQ6" i="12" l="1"/>
  <c r="AR7" i="12"/>
  <c r="AS8" i="12"/>
  <c r="AR11" i="12"/>
  <c r="AS12" i="12"/>
  <c r="AQ14" i="12"/>
  <c r="AS16" i="12"/>
  <c r="AQ18" i="12"/>
  <c r="AR19" i="12"/>
  <c r="AQ22" i="12"/>
  <c r="AR23" i="12"/>
  <c r="AS24" i="12"/>
  <c r="AR27" i="12"/>
  <c r="AS28" i="12"/>
  <c r="AQ30" i="12"/>
  <c r="AS32" i="12"/>
  <c r="AQ34" i="12"/>
  <c r="AR35" i="12"/>
  <c r="AQ38" i="12"/>
  <c r="AR39" i="12"/>
  <c r="AS40" i="12"/>
  <c r="AR43" i="12"/>
  <c r="AS44" i="12"/>
  <c r="AQ46" i="12"/>
  <c r="AS48" i="12"/>
  <c r="AQ50" i="12"/>
  <c r="AR51" i="12"/>
  <c r="AQ54" i="12"/>
  <c r="AR55" i="12"/>
  <c r="AS56" i="12"/>
  <c r="AR59" i="12"/>
  <c r="AS60" i="12"/>
  <c r="AQ62" i="12"/>
  <c r="AS64" i="12"/>
  <c r="AQ71" i="10"/>
  <c r="X6" i="13"/>
  <c r="X14" i="13"/>
  <c r="X22" i="13"/>
  <c r="X30" i="13"/>
  <c r="X38" i="13"/>
  <c r="X46" i="13"/>
  <c r="X54" i="13"/>
  <c r="V60" i="13"/>
  <c r="V64" i="13"/>
  <c r="W69" i="13"/>
  <c r="W9" i="13"/>
  <c r="W17" i="13"/>
  <c r="W25" i="13"/>
  <c r="W33" i="13"/>
  <c r="W41" i="13"/>
  <c r="W49" i="13"/>
  <c r="W57" i="13"/>
  <c r="X70" i="13"/>
  <c r="V12" i="13"/>
  <c r="V20" i="13"/>
  <c r="V28" i="13"/>
  <c r="V36" i="13"/>
  <c r="V44" i="13"/>
  <c r="V52" i="13"/>
  <c r="X58" i="13"/>
  <c r="X62" i="13"/>
  <c r="X66" i="13"/>
  <c r="V68" i="13"/>
  <c r="AS6" i="8"/>
  <c r="AQ12" i="8"/>
  <c r="AR13" i="8"/>
  <c r="AS14" i="8"/>
  <c r="AQ16" i="8"/>
  <c r="AR17" i="8"/>
  <c r="AS22" i="8"/>
  <c r="AQ24" i="8"/>
  <c r="AR25" i="8"/>
  <c r="AS26" i="8"/>
  <c r="AQ28" i="8"/>
  <c r="AR33" i="8"/>
  <c r="AS34" i="8"/>
  <c r="AQ36" i="8"/>
  <c r="AR37" i="8"/>
  <c r="AS38" i="8"/>
  <c r="AQ44" i="8"/>
  <c r="AR45" i="8"/>
  <c r="AS46" i="8"/>
  <c r="AQ48" i="8"/>
  <c r="AR49" i="8"/>
  <c r="AS54" i="8"/>
  <c r="AQ56" i="8"/>
  <c r="AR57" i="8"/>
  <c r="AS58" i="8"/>
  <c r="AQ60" i="8"/>
  <c r="AR65" i="8"/>
  <c r="AS66" i="8"/>
  <c r="AQ68" i="8"/>
  <c r="AR69" i="8"/>
  <c r="AS70" i="8"/>
  <c r="AS21" i="7"/>
  <c r="AR71" i="7"/>
  <c r="AR8" i="6"/>
  <c r="AS9" i="6"/>
  <c r="AQ11" i="6"/>
  <c r="AS13" i="6"/>
  <c r="AQ15" i="6"/>
  <c r="AR16" i="6"/>
  <c r="AQ19" i="6"/>
  <c r="AR20" i="6"/>
  <c r="AQ23" i="6"/>
  <c r="AR24" i="6"/>
  <c r="AS25" i="6"/>
  <c r="AR28" i="6"/>
  <c r="AS29" i="6"/>
  <c r="AR32" i="6"/>
  <c r="AS33" i="6"/>
  <c r="AQ35" i="6"/>
  <c r="AR36" i="6"/>
  <c r="AS37" i="6"/>
  <c r="AR40" i="6"/>
  <c r="AS41" i="6"/>
  <c r="AQ43" i="6"/>
  <c r="AS45" i="6"/>
  <c r="AQ47" i="6"/>
  <c r="AS49" i="6"/>
  <c r="AQ51" i="6"/>
  <c r="AR52" i="6"/>
  <c r="AS53" i="6"/>
  <c r="AR56" i="6"/>
  <c r="AS57" i="6"/>
  <c r="AR60" i="6"/>
  <c r="AS61" i="6"/>
  <c r="AQ63" i="6"/>
  <c r="AR64" i="6"/>
  <c r="AQ67" i="6"/>
  <c r="AR68" i="6"/>
  <c r="AQ71" i="6"/>
  <c r="V63" i="13"/>
  <c r="V67" i="13"/>
  <c r="AS8" i="6"/>
  <c r="AR19" i="6"/>
  <c r="AQ30" i="6"/>
  <c r="AQ46" i="6"/>
  <c r="AR7" i="5"/>
  <c r="AR11" i="5"/>
  <c r="AQ14" i="5"/>
  <c r="AS16" i="5"/>
  <c r="AR19" i="5"/>
  <c r="AQ22" i="5"/>
  <c r="AR23" i="5"/>
  <c r="AS24" i="5"/>
  <c r="AS28" i="5"/>
  <c r="AQ30" i="5"/>
  <c r="AQ34" i="5"/>
  <c r="AR35" i="5"/>
  <c r="AR39" i="5"/>
  <c r="AS40" i="5"/>
  <c r="AS44" i="5"/>
  <c r="AQ46" i="5"/>
  <c r="AQ50" i="5"/>
  <c r="AS52" i="5"/>
  <c r="AQ54" i="5"/>
  <c r="AR55" i="5"/>
  <c r="AR59" i="5"/>
  <c r="AS60" i="5"/>
  <c r="AS64" i="5"/>
  <c r="AR67" i="5"/>
  <c r="AQ70" i="5"/>
  <c r="X12" i="13"/>
  <c r="X20" i="13"/>
  <c r="X28" i="13"/>
  <c r="X36" i="13"/>
  <c r="X44" i="13"/>
  <c r="X52" i="13"/>
  <c r="X60" i="13"/>
  <c r="W13" i="13"/>
  <c r="W21" i="13"/>
  <c r="W29" i="13"/>
  <c r="W37" i="13"/>
  <c r="W45" i="13"/>
  <c r="W53" i="13"/>
  <c r="W61" i="13"/>
  <c r="W65" i="13"/>
  <c r="AS7" i="5"/>
  <c r="AQ9" i="5"/>
  <c r="AR10" i="5"/>
  <c r="AS23" i="5"/>
  <c r="AQ25" i="5"/>
  <c r="AR26" i="5"/>
  <c r="AS27" i="5"/>
  <c r="AQ29" i="5"/>
  <c r="AR30" i="5"/>
  <c r="AS31" i="5"/>
  <c r="AQ33" i="5"/>
  <c r="AR34" i="5"/>
  <c r="AS35" i="5"/>
  <c r="AQ37" i="5"/>
  <c r="AR38" i="5"/>
  <c r="AS39" i="5"/>
  <c r="AQ41" i="5"/>
  <c r="AR42" i="5"/>
  <c r="AS43" i="5"/>
  <c r="AQ45" i="5"/>
  <c r="AR46" i="5"/>
  <c r="AS47" i="5"/>
  <c r="AQ49" i="5"/>
  <c r="AR54" i="5"/>
  <c r="AS55" i="5"/>
  <c r="AQ57" i="5"/>
  <c r="AR58" i="5"/>
  <c r="AS59" i="5"/>
  <c r="AQ61" i="5"/>
  <c r="AR62" i="5"/>
  <c r="AS63" i="5"/>
  <c r="AQ65" i="5"/>
  <c r="W23" i="13"/>
  <c r="W39" i="13"/>
  <c r="W55" i="13"/>
  <c r="V62" i="13"/>
  <c r="X64" i="13"/>
  <c r="W67" i="13"/>
  <c r="V70" i="13"/>
  <c r="AQ30" i="4"/>
  <c r="AS68" i="4"/>
  <c r="V6" i="13"/>
  <c r="X8" i="13"/>
  <c r="V14" i="13"/>
  <c r="X16" i="13"/>
  <c r="V22" i="13"/>
  <c r="X24" i="13"/>
  <c r="V30" i="13"/>
  <c r="X32" i="13"/>
  <c r="V38" i="13"/>
  <c r="X40" i="13"/>
  <c r="V46" i="13"/>
  <c r="X48" i="13"/>
  <c r="V54" i="13"/>
  <c r="X56" i="13"/>
  <c r="V10" i="13"/>
  <c r="V18" i="13"/>
  <c r="V26" i="13"/>
  <c r="V34" i="13"/>
  <c r="V42" i="13"/>
  <c r="V50" i="13"/>
  <c r="V58" i="13"/>
  <c r="W7" i="13"/>
  <c r="W15" i="13"/>
  <c r="W31" i="13"/>
  <c r="W47" i="13"/>
  <c r="W59" i="13"/>
  <c r="W63" i="13"/>
  <c r="V66" i="13"/>
  <c r="X68" i="13"/>
  <c r="W71" i="13"/>
  <c r="X11" i="13"/>
  <c r="V13" i="13"/>
  <c r="V17" i="13"/>
  <c r="X19" i="13"/>
  <c r="V21" i="13"/>
  <c r="X23" i="13"/>
  <c r="V29" i="13"/>
  <c r="V33" i="13"/>
  <c r="X35" i="13"/>
  <c r="V37" i="13"/>
  <c r="X39" i="13"/>
  <c r="X43" i="13"/>
  <c r="V45" i="13"/>
  <c r="X51" i="13"/>
  <c r="V53" i="13"/>
  <c r="X55" i="13"/>
  <c r="V61" i="13"/>
  <c r="W62" i="13"/>
  <c r="W66" i="13"/>
  <c r="W70" i="13"/>
  <c r="X71" i="13"/>
  <c r="X15" i="13"/>
  <c r="V25" i="13"/>
  <c r="X31" i="13"/>
  <c r="X47" i="13"/>
  <c r="V57" i="13"/>
  <c r="V41" i="13"/>
  <c r="V9" i="13"/>
  <c r="V7" i="13"/>
  <c r="W8" i="13"/>
  <c r="X9" i="13"/>
  <c r="X27" i="13"/>
  <c r="AS27" i="2"/>
  <c r="X59" i="13"/>
  <c r="AS59" i="2"/>
  <c r="X7" i="13"/>
  <c r="V49" i="13"/>
  <c r="W6" i="13"/>
  <c r="W10" i="13"/>
  <c r="W14" i="13"/>
  <c r="W18" i="13"/>
  <c r="W22" i="13"/>
  <c r="W26" i="13"/>
  <c r="W30" i="13"/>
  <c r="W34" i="13"/>
  <c r="W38" i="13"/>
  <c r="W42" i="13"/>
  <c r="W46" i="13"/>
  <c r="W50" i="13"/>
  <c r="W54" i="13"/>
  <c r="W58" i="13"/>
  <c r="X63" i="13"/>
  <c r="V65" i="13"/>
  <c r="X67" i="13"/>
  <c r="V69" i="13"/>
  <c r="V11" i="13"/>
  <c r="W12" i="13"/>
  <c r="X13" i="13"/>
  <c r="V15" i="13"/>
  <c r="W16" i="13"/>
  <c r="X17" i="13"/>
  <c r="V19" i="13"/>
  <c r="W20" i="13"/>
  <c r="X21" i="13"/>
  <c r="V23" i="13"/>
  <c r="W24" i="13"/>
  <c r="X25" i="13"/>
  <c r="V27" i="13"/>
  <c r="W28" i="13"/>
  <c r="X29" i="13"/>
  <c r="V31" i="13"/>
  <c r="W32" i="13"/>
  <c r="X33" i="13"/>
  <c r="V35" i="13"/>
  <c r="W36" i="13"/>
  <c r="X37" i="13"/>
  <c r="V39" i="13"/>
  <c r="W40" i="13"/>
  <c r="X41" i="13"/>
  <c r="V43" i="13"/>
  <c r="W44" i="13"/>
  <c r="X45" i="13"/>
  <c r="V47" i="13"/>
  <c r="W48" i="13"/>
  <c r="X49" i="13"/>
  <c r="V51" i="13"/>
  <c r="W52" i="13"/>
  <c r="X53" i="13"/>
  <c r="V55" i="13"/>
  <c r="W56" i="13"/>
  <c r="V59" i="13"/>
  <c r="X61" i="13"/>
  <c r="W64" i="13"/>
  <c r="X69" i="13"/>
  <c r="AQ9" i="2"/>
  <c r="AR10" i="2"/>
  <c r="AR14" i="2"/>
  <c r="AS15" i="2"/>
  <c r="AS19" i="2"/>
  <c r="AQ21" i="2"/>
  <c r="AQ25" i="2"/>
  <c r="AR26" i="2"/>
  <c r="AQ29" i="2"/>
  <c r="AR30" i="2"/>
  <c r="AR34" i="2"/>
  <c r="AS35" i="2"/>
  <c r="AS39" i="2"/>
  <c r="AQ41" i="2"/>
  <c r="AQ45" i="2"/>
  <c r="AR46" i="2"/>
  <c r="AR50" i="2"/>
  <c r="AS51" i="2"/>
  <c r="AS55" i="2"/>
  <c r="AQ57" i="2"/>
  <c r="AQ61" i="2"/>
  <c r="AR62" i="2"/>
  <c r="AR66" i="2"/>
  <c r="AS67" i="2"/>
  <c r="AR70" i="2"/>
  <c r="AS71" i="2"/>
  <c r="X65" i="13"/>
  <c r="X57" i="13"/>
  <c r="AS57" i="1"/>
  <c r="W60" i="13"/>
  <c r="AR60" i="1"/>
  <c r="W68" i="13"/>
  <c r="AR68" i="1"/>
  <c r="V71" i="13"/>
  <c r="AQ71" i="1"/>
  <c r="AQ47" i="1"/>
  <c r="AR44" i="1"/>
  <c r="AS41" i="1"/>
  <c r="AQ39" i="1"/>
  <c r="AR36" i="1"/>
  <c r="AS33" i="1"/>
  <c r="AQ31" i="1"/>
  <c r="AR28" i="1"/>
  <c r="AS25" i="1"/>
  <c r="AQ23" i="1"/>
  <c r="AR20" i="1"/>
  <c r="AS17" i="1"/>
  <c r="AQ15" i="1"/>
  <c r="AR12" i="1"/>
  <c r="AS9" i="1"/>
  <c r="AR15" i="1"/>
  <c r="AR31" i="1"/>
  <c r="AR47" i="1"/>
  <c r="V56" i="13"/>
  <c r="W51" i="13"/>
  <c r="X50" i="13"/>
  <c r="V48" i="13"/>
  <c r="W43" i="13"/>
  <c r="X42" i="13"/>
  <c r="V40" i="13"/>
  <c r="W35" i="13"/>
  <c r="X34" i="13"/>
  <c r="V32" i="13"/>
  <c r="W27" i="13"/>
  <c r="X26" i="13"/>
  <c r="V24" i="13"/>
  <c r="W19" i="13"/>
  <c r="X18" i="13"/>
  <c r="V16" i="13"/>
  <c r="W11" i="13"/>
  <c r="X10" i="13"/>
  <c r="V8" i="13"/>
  <c r="AR48" i="1"/>
  <c r="AS45" i="1"/>
  <c r="AQ43" i="1"/>
  <c r="AR40" i="1"/>
  <c r="AS37" i="1"/>
  <c r="AQ35" i="1"/>
  <c r="AR32" i="1"/>
  <c r="AS29" i="1"/>
  <c r="AQ27" i="1"/>
  <c r="AR24" i="1"/>
  <c r="AS21" i="1"/>
  <c r="AQ19" i="1"/>
  <c r="AR16" i="1"/>
  <c r="AS13" i="1"/>
  <c r="AQ11" i="1"/>
  <c r="AR8" i="1"/>
  <c r="AS68" i="1"/>
  <c r="AQ70" i="1"/>
  <c r="AR71" i="1"/>
  <c r="AS51" i="10"/>
  <c r="AQ57" i="10"/>
  <c r="AR62" i="10"/>
  <c r="AR50" i="10"/>
  <c r="AS55" i="10"/>
  <c r="AQ61" i="10"/>
  <c r="AR66" i="10"/>
  <c r="AS67" i="10"/>
  <c r="AQ11" i="9"/>
  <c r="AR16" i="9"/>
  <c r="AS21" i="9"/>
  <c r="AQ27" i="9"/>
  <c r="AR32" i="9"/>
  <c r="AQ39" i="9"/>
  <c r="AR44" i="9"/>
  <c r="AS49" i="9"/>
  <c r="AS53" i="9"/>
  <c r="AQ59" i="9"/>
  <c r="AR64" i="9"/>
  <c r="AS69" i="9"/>
  <c r="AQ7" i="9"/>
  <c r="AR12" i="9"/>
  <c r="AS17" i="9"/>
  <c r="AQ23" i="9"/>
  <c r="AR28" i="9"/>
  <c r="AS33" i="9"/>
  <c r="AS37" i="9"/>
  <c r="AQ43" i="9"/>
  <c r="AR48" i="9"/>
  <c r="AQ55" i="9"/>
  <c r="AR60" i="9"/>
  <c r="AS65" i="9"/>
  <c r="AQ71" i="9"/>
  <c r="AQ6" i="6"/>
  <c r="AR7" i="6"/>
  <c r="AQ10" i="6"/>
  <c r="AR11" i="6"/>
  <c r="AS12" i="6"/>
  <c r="AQ14" i="6"/>
  <c r="AR15" i="6"/>
  <c r="AS16" i="6"/>
  <c r="AQ18" i="6"/>
  <c r="AS20" i="6"/>
  <c r="AQ22" i="6"/>
  <c r="AR23" i="6"/>
  <c r="AS24" i="6"/>
  <c r="AQ26" i="6"/>
  <c r="AR27" i="6"/>
  <c r="AS28" i="6"/>
  <c r="AR31" i="6"/>
  <c r="AS32" i="6"/>
  <c r="AR35" i="6"/>
  <c r="AS36" i="6"/>
  <c r="AQ38" i="6"/>
  <c r="AQ7" i="5"/>
  <c r="AR8" i="5"/>
  <c r="AS9" i="5"/>
  <c r="AQ11" i="5"/>
  <c r="AR12" i="5"/>
  <c r="AS13" i="5"/>
  <c r="AQ15" i="5"/>
  <c r="AR16" i="5"/>
  <c r="AS17" i="5"/>
  <c r="AQ19" i="5"/>
  <c r="AR20" i="5"/>
  <c r="AS21" i="5"/>
  <c r="AQ23" i="5"/>
  <c r="AR24" i="5"/>
  <c r="AS25" i="5"/>
  <c r="AQ27" i="5"/>
  <c r="AR28" i="5"/>
  <c r="AS29" i="5"/>
  <c r="AQ31" i="5"/>
  <c r="AR32" i="5"/>
  <c r="AS33" i="5"/>
  <c r="AQ35" i="5"/>
  <c r="AR36" i="5"/>
  <c r="AS37" i="5"/>
  <c r="AQ39" i="5"/>
  <c r="AR40" i="5"/>
  <c r="AS41" i="5"/>
  <c r="AQ43" i="5"/>
  <c r="AR44" i="5"/>
  <c r="AS45" i="5"/>
  <c r="AQ47" i="5"/>
  <c r="AR48" i="5"/>
  <c r="AS49" i="5"/>
  <c r="AQ51" i="5"/>
  <c r="AR52" i="5"/>
  <c r="AS53" i="5"/>
  <c r="AQ55" i="5"/>
  <c r="AR56" i="5"/>
  <c r="AS57" i="5"/>
  <c r="AQ59" i="5"/>
  <c r="AR60" i="5"/>
  <c r="AS61" i="5"/>
  <c r="AQ63" i="5"/>
  <c r="AR64" i="5"/>
  <c r="AS65" i="5"/>
  <c r="AQ67" i="5"/>
  <c r="AR68" i="5"/>
  <c r="AQ6" i="4"/>
  <c r="AR7" i="4"/>
  <c r="AS8" i="4"/>
  <c r="AQ10" i="4"/>
  <c r="AR11" i="4"/>
  <c r="AS12" i="4"/>
  <c r="AQ14" i="4"/>
  <c r="AR15" i="4"/>
  <c r="AS16" i="4"/>
  <c r="AQ18" i="4"/>
  <c r="AR19" i="4"/>
  <c r="AS20" i="4"/>
  <c r="AQ22" i="4"/>
  <c r="AR23" i="4"/>
  <c r="AS24" i="4"/>
  <c r="AR27" i="4"/>
  <c r="AS28" i="4"/>
  <c r="AR31" i="4"/>
  <c r="AS32" i="4"/>
  <c r="AQ34" i="4"/>
  <c r="AR35" i="4"/>
  <c r="AS36" i="4"/>
  <c r="AQ38" i="4"/>
  <c r="AR39" i="4"/>
  <c r="AS40" i="4"/>
  <c r="AR43" i="4"/>
  <c r="AS44" i="4"/>
  <c r="AQ46" i="4"/>
  <c r="AR47" i="4"/>
  <c r="AS48" i="4"/>
  <c r="AQ50" i="4"/>
  <c r="AR51" i="4"/>
  <c r="AS52" i="4"/>
  <c r="AQ54" i="4"/>
  <c r="AR55" i="4"/>
  <c r="AS56" i="4"/>
  <c r="AQ58" i="4"/>
  <c r="AR59" i="4"/>
  <c r="AS60" i="4"/>
  <c r="AQ62" i="4"/>
  <c r="AR63" i="4"/>
  <c r="AS64" i="4"/>
  <c r="AQ66" i="4"/>
  <c r="AR67" i="4"/>
  <c r="AQ70" i="4"/>
  <c r="AR71" i="4"/>
  <c r="K6" i="13"/>
  <c r="AR8" i="2"/>
  <c r="AS9" i="2"/>
  <c r="AQ11" i="2"/>
  <c r="AS13" i="2"/>
  <c r="AQ15" i="2"/>
  <c r="AR16" i="2"/>
  <c r="AQ19" i="2"/>
  <c r="AR20" i="2"/>
  <c r="AS21" i="2"/>
  <c r="AR24" i="2"/>
  <c r="AS25" i="2"/>
  <c r="AS29" i="2"/>
  <c r="AQ31" i="2"/>
  <c r="AR32" i="2"/>
  <c r="AQ35" i="2"/>
  <c r="AR36" i="2"/>
  <c r="AS37" i="2"/>
  <c r="AR40" i="2"/>
  <c r="AS41" i="2"/>
  <c r="AQ43" i="2"/>
  <c r="AS45" i="2"/>
  <c r="AQ47" i="2"/>
  <c r="AR48" i="2"/>
  <c r="AQ51" i="2"/>
  <c r="AR52" i="2"/>
  <c r="AS53" i="2"/>
  <c r="AR56" i="2"/>
  <c r="AS57" i="2"/>
  <c r="AQ59" i="2"/>
  <c r="AS61" i="2"/>
  <c r="AQ63" i="2"/>
  <c r="AR64" i="2"/>
  <c r="AQ67" i="2"/>
  <c r="AR68" i="2"/>
  <c r="K56" i="13"/>
  <c r="L53" i="13"/>
  <c r="AS53" i="13" s="1"/>
  <c r="J51" i="13"/>
  <c r="AQ51" i="13" s="1"/>
  <c r="K48" i="13"/>
  <c r="L45" i="13"/>
  <c r="J43" i="13"/>
  <c r="AQ43" i="13" s="1"/>
  <c r="K40" i="13"/>
  <c r="AR40" i="13" s="1"/>
  <c r="L37" i="13"/>
  <c r="J35" i="13"/>
  <c r="K32" i="13"/>
  <c r="AR32" i="13" s="1"/>
  <c r="L29" i="13"/>
  <c r="AS29" i="13" s="1"/>
  <c r="J27" i="13"/>
  <c r="K24" i="13"/>
  <c r="L21" i="13"/>
  <c r="AS21" i="13" s="1"/>
  <c r="J19" i="13"/>
  <c r="AQ19" i="13" s="1"/>
  <c r="K16" i="13"/>
  <c r="L13" i="13"/>
  <c r="J11" i="13"/>
  <c r="AQ11" i="13" s="1"/>
  <c r="K8" i="13"/>
  <c r="AR8" i="13" s="1"/>
  <c r="L57" i="13"/>
  <c r="J55" i="13"/>
  <c r="K52" i="13"/>
  <c r="L49" i="13"/>
  <c r="J47" i="13"/>
  <c r="AQ47" i="13" s="1"/>
  <c r="K44" i="13"/>
  <c r="L41" i="13"/>
  <c r="J39" i="13"/>
  <c r="K36" i="13"/>
  <c r="AR36" i="13" s="1"/>
  <c r="L33" i="13"/>
  <c r="J31" i="13"/>
  <c r="K28" i="13"/>
  <c r="L25" i="13"/>
  <c r="AS25" i="13" s="1"/>
  <c r="J23" i="13"/>
  <c r="K20" i="13"/>
  <c r="L17" i="13"/>
  <c r="J15" i="13"/>
  <c r="AQ15" i="13" s="1"/>
  <c r="K12" i="13"/>
  <c r="L9" i="13"/>
  <c r="AS48" i="10"/>
  <c r="AQ50" i="10"/>
  <c r="AR51" i="10"/>
  <c r="AS52" i="10"/>
  <c r="AQ54" i="10"/>
  <c r="AR55" i="10"/>
  <c r="AS56" i="10"/>
  <c r="AQ58" i="10"/>
  <c r="AR59" i="10"/>
  <c r="AS60" i="10"/>
  <c r="AQ62" i="10"/>
  <c r="AR63" i="10"/>
  <c r="AS64" i="10"/>
  <c r="AQ66" i="10"/>
  <c r="AR67" i="10"/>
  <c r="AS68" i="10"/>
  <c r="AQ70" i="10"/>
  <c r="AR71" i="10"/>
  <c r="AS6" i="9"/>
  <c r="AQ8" i="9"/>
  <c r="AR9" i="9"/>
  <c r="AS10" i="9"/>
  <c r="AQ12" i="9"/>
  <c r="AR13" i="9"/>
  <c r="AS14" i="9"/>
  <c r="AQ16" i="9"/>
  <c r="AR17" i="9"/>
  <c r="AS18" i="9"/>
  <c r="AQ20" i="9"/>
  <c r="AR21" i="9"/>
  <c r="AS22" i="9"/>
  <c r="AQ24" i="9"/>
  <c r="AR25" i="9"/>
  <c r="AS26" i="9"/>
  <c r="AQ28" i="9"/>
  <c r="AR29" i="9"/>
  <c r="AS30" i="9"/>
  <c r="AQ32" i="9"/>
  <c r="AR33" i="9"/>
  <c r="AS34" i="9"/>
  <c r="AQ36" i="9"/>
  <c r="AR37" i="9"/>
  <c r="AS38" i="9"/>
  <c r="AQ40" i="9"/>
  <c r="AR41" i="9"/>
  <c r="AS42" i="9"/>
  <c r="AQ44" i="9"/>
  <c r="AR45" i="9"/>
  <c r="AS46" i="9"/>
  <c r="AQ48" i="9"/>
  <c r="AR49" i="9"/>
  <c r="AS50" i="9"/>
  <c r="AQ52" i="9"/>
  <c r="AR53" i="9"/>
  <c r="AS54" i="9"/>
  <c r="AQ56" i="9"/>
  <c r="AR57" i="9"/>
  <c r="AS58" i="9"/>
  <c r="AQ60" i="9"/>
  <c r="AR61" i="9"/>
  <c r="AS62" i="9"/>
  <c r="AQ64" i="9"/>
  <c r="AR65" i="9"/>
  <c r="AS66" i="9"/>
  <c r="AQ68" i="9"/>
  <c r="AR69" i="9"/>
  <c r="AS70" i="9"/>
  <c r="AQ6" i="8"/>
  <c r="AS8" i="8"/>
  <c r="AR11" i="8"/>
  <c r="AQ14" i="8"/>
  <c r="AS16" i="8"/>
  <c r="AR19" i="8"/>
  <c r="AQ22" i="8"/>
  <c r="AS24" i="8"/>
  <c r="AR27" i="8"/>
  <c r="AS28" i="8"/>
  <c r="AR31" i="8"/>
  <c r="AQ34" i="8"/>
  <c r="AS36" i="8"/>
  <c r="AS40" i="8"/>
  <c r="AR43" i="8"/>
  <c r="AQ46" i="8"/>
  <c r="AR47" i="8"/>
  <c r="AQ50" i="8"/>
  <c r="AS52" i="8"/>
  <c r="AR55" i="8"/>
  <c r="AQ58" i="8"/>
  <c r="AS60" i="8"/>
  <c r="AR63" i="8"/>
  <c r="AQ66" i="8"/>
  <c r="AS68" i="8"/>
  <c r="AR71" i="8"/>
  <c r="AQ9" i="8"/>
  <c r="AR10" i="8"/>
  <c r="AR14" i="8"/>
  <c r="AS15" i="8"/>
  <c r="AS19" i="8"/>
  <c r="AQ21" i="8"/>
  <c r="AQ25" i="8"/>
  <c r="AR26" i="8"/>
  <c r="AR30" i="8"/>
  <c r="AS31" i="8"/>
  <c r="AS35" i="8"/>
  <c r="AQ37" i="8"/>
  <c r="AQ41" i="8"/>
  <c r="AR42" i="8"/>
  <c r="AR46" i="8"/>
  <c r="AS47" i="8"/>
  <c r="AS51" i="8"/>
  <c r="AQ53" i="8"/>
  <c r="AQ57" i="8"/>
  <c r="AR58" i="8"/>
  <c r="AR62" i="8"/>
  <c r="AS63" i="8"/>
  <c r="AS67" i="8"/>
  <c r="AQ69" i="8"/>
  <c r="AR7" i="8"/>
  <c r="AQ10" i="8"/>
  <c r="AS12" i="8"/>
  <c r="AR15" i="8"/>
  <c r="AQ18" i="8"/>
  <c r="AS20" i="8"/>
  <c r="AR23" i="8"/>
  <c r="AQ26" i="8"/>
  <c r="AQ30" i="8"/>
  <c r="AS32" i="8"/>
  <c r="AR35" i="8"/>
  <c r="AQ38" i="8"/>
  <c r="AR39" i="8"/>
  <c r="AQ42" i="8"/>
  <c r="AS44" i="8"/>
  <c r="AS48" i="8"/>
  <c r="AR51" i="8"/>
  <c r="AQ54" i="8"/>
  <c r="AS56" i="8"/>
  <c r="AR59" i="8"/>
  <c r="AQ62" i="8"/>
  <c r="AS64" i="8"/>
  <c r="AR67" i="8"/>
  <c r="AQ70" i="8"/>
  <c r="AS6" i="7"/>
  <c r="AQ8" i="7"/>
  <c r="AR9" i="7"/>
  <c r="AS10" i="7"/>
  <c r="AQ12" i="7"/>
  <c r="AR13" i="7"/>
  <c r="AS14" i="7"/>
  <c r="AQ16" i="7"/>
  <c r="AR17" i="7"/>
  <c r="AS18" i="7"/>
  <c r="AQ20" i="7"/>
  <c r="AR21" i="7"/>
  <c r="AS22" i="7"/>
  <c r="AQ24" i="7"/>
  <c r="AR25" i="7"/>
  <c r="AS26" i="7"/>
  <c r="AQ28" i="7"/>
  <c r="AR29" i="7"/>
  <c r="AS30" i="7"/>
  <c r="AR33" i="7"/>
  <c r="J71" i="7"/>
  <c r="AS34" i="7"/>
  <c r="AQ36" i="7"/>
  <c r="AR37" i="7"/>
  <c r="AS38" i="7"/>
  <c r="AQ40" i="7"/>
  <c r="AR41" i="7"/>
  <c r="AQ44" i="7"/>
  <c r="AR45" i="7"/>
  <c r="AS46" i="7"/>
  <c r="AQ48" i="7"/>
  <c r="AR49" i="7"/>
  <c r="AS50" i="7"/>
  <c r="AQ52" i="7"/>
  <c r="AS54" i="7"/>
  <c r="AQ56" i="7"/>
  <c r="AR57" i="7"/>
  <c r="AS58" i="7"/>
  <c r="AQ60" i="7"/>
  <c r="AR61" i="7"/>
  <c r="AS62" i="7"/>
  <c r="AR65" i="7"/>
  <c r="AS66" i="7"/>
  <c r="AQ68" i="7"/>
  <c r="AR69" i="7"/>
  <c r="AS70" i="7"/>
  <c r="AQ7" i="7"/>
  <c r="AR8" i="7"/>
  <c r="AR12" i="7"/>
  <c r="AS13" i="7"/>
  <c r="AS17" i="7"/>
  <c r="AQ19" i="7"/>
  <c r="AQ23" i="7"/>
  <c r="AR24" i="7"/>
  <c r="AS25" i="7"/>
  <c r="AQ27" i="7"/>
  <c r="AR28" i="7"/>
  <c r="AS29" i="7"/>
  <c r="AQ31" i="7"/>
  <c r="AR32" i="7"/>
  <c r="AS33" i="7"/>
  <c r="AQ35" i="7"/>
  <c r="AR36" i="7"/>
  <c r="AS37" i="7"/>
  <c r="AQ39" i="7"/>
  <c r="AR40" i="7"/>
  <c r="AS41" i="7"/>
  <c r="AQ43" i="7"/>
  <c r="AR44" i="7"/>
  <c r="AS45" i="7"/>
  <c r="AQ47" i="7"/>
  <c r="AR48" i="7"/>
  <c r="AS49" i="7"/>
  <c r="AQ51" i="7"/>
  <c r="AR52" i="7"/>
  <c r="AS53" i="7"/>
  <c r="AQ55" i="7"/>
  <c r="AR56" i="7"/>
  <c r="AS57" i="7"/>
  <c r="AQ59" i="7"/>
  <c r="AR60" i="7"/>
  <c r="AS61" i="7"/>
  <c r="AQ63" i="7"/>
  <c r="AR64" i="7"/>
  <c r="AS65" i="7"/>
  <c r="AQ67" i="7"/>
  <c r="AR68" i="7"/>
  <c r="AS69" i="7"/>
  <c r="AQ71" i="7"/>
  <c r="AR39" i="6"/>
  <c r="AS40" i="6"/>
  <c r="AQ42" i="6"/>
  <c r="AR43" i="6"/>
  <c r="AS44" i="6"/>
  <c r="AR47" i="6"/>
  <c r="AS48" i="6"/>
  <c r="AQ50" i="6"/>
  <c r="AR51" i="6"/>
  <c r="AS52" i="6"/>
  <c r="AQ54" i="6"/>
  <c r="AR55" i="6"/>
  <c r="AS56" i="6"/>
  <c r="AQ58" i="6"/>
  <c r="AR59" i="6"/>
  <c r="AS60" i="6"/>
  <c r="AQ62" i="6"/>
  <c r="AR63" i="6"/>
  <c r="AS64" i="6"/>
  <c r="AQ66" i="6"/>
  <c r="AR67" i="6"/>
  <c r="AS68" i="6"/>
  <c r="AQ70" i="6"/>
  <c r="AR71" i="6"/>
  <c r="AR6" i="6"/>
  <c r="AS7" i="6"/>
  <c r="AQ9" i="6"/>
  <c r="AR10" i="6"/>
  <c r="AS11" i="6"/>
  <c r="AQ13" i="6"/>
  <c r="AR14" i="6"/>
  <c r="AS15" i="6"/>
  <c r="AQ17" i="6"/>
  <c r="AR18" i="6"/>
  <c r="AS19" i="6"/>
  <c r="AQ21" i="6"/>
  <c r="AR22" i="6"/>
  <c r="AS23" i="6"/>
  <c r="AQ25" i="6"/>
  <c r="AR26" i="6"/>
  <c r="AS27" i="6"/>
  <c r="AQ29" i="6"/>
  <c r="AR30" i="6"/>
  <c r="AS31" i="6"/>
  <c r="AQ33" i="6"/>
  <c r="AR34" i="6"/>
  <c r="AS35" i="6"/>
  <c r="AQ37" i="6"/>
  <c r="AR38" i="6"/>
  <c r="AS39" i="6"/>
  <c r="AQ41" i="6"/>
  <c r="AR42" i="6"/>
  <c r="AS43" i="6"/>
  <c r="AQ45" i="6"/>
  <c r="AR46" i="6"/>
  <c r="AS47" i="6"/>
  <c r="AQ49" i="6"/>
  <c r="AR50" i="6"/>
  <c r="AS51" i="6"/>
  <c r="AQ53" i="6"/>
  <c r="AR54" i="6"/>
  <c r="AS55" i="6"/>
  <c r="AQ57" i="6"/>
  <c r="AR58" i="6"/>
  <c r="AS59" i="6"/>
  <c r="AQ61" i="6"/>
  <c r="AR62" i="6"/>
  <c r="AS63" i="6"/>
  <c r="AQ65" i="6"/>
  <c r="AR66" i="6"/>
  <c r="AS67" i="6"/>
  <c r="AQ69" i="6"/>
  <c r="AR70" i="6"/>
  <c r="AS71" i="6"/>
  <c r="L67" i="13"/>
  <c r="AS67" i="13" s="1"/>
  <c r="J59" i="13"/>
  <c r="AQ59" i="13" s="1"/>
  <c r="K60" i="13"/>
  <c r="AR60" i="13" s="1"/>
  <c r="L61" i="13"/>
  <c r="AS61" i="13" s="1"/>
  <c r="J63" i="13"/>
  <c r="K64" i="13"/>
  <c r="J67" i="13"/>
  <c r="K68" i="13"/>
  <c r="L69" i="13"/>
  <c r="AS69" i="13" s="1"/>
  <c r="J71" i="13"/>
  <c r="L65" i="13"/>
  <c r="AQ8" i="5"/>
  <c r="AR9" i="5"/>
  <c r="AQ12" i="5"/>
  <c r="AR13" i="5"/>
  <c r="AS14" i="5"/>
  <c r="AQ16" i="5"/>
  <c r="AR17" i="5"/>
  <c r="AS18" i="5"/>
  <c r="AQ20" i="5"/>
  <c r="AR21" i="5"/>
  <c r="AQ24" i="5"/>
  <c r="AR25" i="5"/>
  <c r="AS26" i="5"/>
  <c r="AQ28" i="5"/>
  <c r="AR29" i="5"/>
  <c r="AS30" i="5"/>
  <c r="AQ32" i="5"/>
  <c r="AR33" i="5"/>
  <c r="AS34" i="5"/>
  <c r="AQ36" i="5"/>
  <c r="AR37" i="5"/>
  <c r="AS38" i="5"/>
  <c r="AQ40" i="5"/>
  <c r="AR41" i="5"/>
  <c r="AS42" i="5"/>
  <c r="AQ44" i="5"/>
  <c r="AR45" i="5"/>
  <c r="AS46" i="5"/>
  <c r="AQ48" i="5"/>
  <c r="AS50" i="5"/>
  <c r="AQ52" i="5"/>
  <c r="AS54" i="5"/>
  <c r="AQ56" i="5"/>
  <c r="AR57" i="5"/>
  <c r="AS58" i="5"/>
  <c r="AQ60" i="5"/>
  <c r="AR61" i="5"/>
  <c r="AS62" i="5"/>
  <c r="AQ64" i="5"/>
  <c r="AS66" i="5"/>
  <c r="AQ68" i="5"/>
  <c r="AR69" i="5"/>
  <c r="AS70" i="5"/>
  <c r="AS69" i="5"/>
  <c r="AQ71" i="5"/>
  <c r="J7" i="13"/>
  <c r="L63" i="13"/>
  <c r="AR6" i="4"/>
  <c r="AS7" i="4"/>
  <c r="AQ9" i="4"/>
  <c r="AR10" i="4"/>
  <c r="AS11" i="4"/>
  <c r="AQ13" i="4"/>
  <c r="AR14" i="4"/>
  <c r="AS15" i="4"/>
  <c r="AQ17" i="4"/>
  <c r="AR18" i="4"/>
  <c r="AS19" i="4"/>
  <c r="AQ21" i="4"/>
  <c r="AR22" i="4"/>
  <c r="AS23" i="4"/>
  <c r="AQ25" i="4"/>
  <c r="AR26" i="4"/>
  <c r="AS27" i="4"/>
  <c r="AQ29" i="4"/>
  <c r="AR30" i="4"/>
  <c r="AS31" i="4"/>
  <c r="AQ33" i="4"/>
  <c r="AR34" i="4"/>
  <c r="AS35" i="4"/>
  <c r="AQ37" i="4"/>
  <c r="AR38" i="4"/>
  <c r="AS39" i="4"/>
  <c r="AQ41" i="4"/>
  <c r="AR42" i="4"/>
  <c r="AS43" i="4"/>
  <c r="AQ45" i="4"/>
  <c r="AR46" i="4"/>
  <c r="AS47" i="4"/>
  <c r="AQ49" i="4"/>
  <c r="AR50" i="4"/>
  <c r="AS51" i="4"/>
  <c r="AQ53" i="4"/>
  <c r="AR54" i="4"/>
  <c r="AS55" i="4"/>
  <c r="AQ57" i="4"/>
  <c r="AR58" i="4"/>
  <c r="AS59" i="4"/>
  <c r="AQ61" i="4"/>
  <c r="AR62" i="4"/>
  <c r="AS63" i="4"/>
  <c r="AQ65" i="4"/>
  <c r="AR66" i="4"/>
  <c r="AS67" i="4"/>
  <c r="AQ69" i="4"/>
  <c r="AR70" i="4"/>
  <c r="AS71" i="4"/>
  <c r="K58" i="13"/>
  <c r="L59" i="13"/>
  <c r="J61" i="13"/>
  <c r="K62" i="13"/>
  <c r="J65" i="13"/>
  <c r="K66" i="13"/>
  <c r="AR66" i="13" s="1"/>
  <c r="J69" i="13"/>
  <c r="L71" i="13"/>
  <c r="K70" i="13"/>
  <c r="L58" i="13"/>
  <c r="AS58" i="13" s="1"/>
  <c r="J60" i="13"/>
  <c r="K61" i="13"/>
  <c r="K65" i="13"/>
  <c r="K69" i="13"/>
  <c r="L70" i="13"/>
  <c r="AS70" i="13" s="1"/>
  <c r="AQ8" i="3"/>
  <c r="AR9" i="3"/>
  <c r="AS10" i="3"/>
  <c r="AQ12" i="3"/>
  <c r="AR13" i="3"/>
  <c r="AS14" i="3"/>
  <c r="AQ16" i="3"/>
  <c r="AR17" i="3"/>
  <c r="AQ20" i="3"/>
  <c r="AR21" i="3"/>
  <c r="AS22" i="3"/>
  <c r="AQ24" i="3"/>
  <c r="J6" i="13"/>
  <c r="K7" i="13"/>
  <c r="J58" i="13"/>
  <c r="AQ58" i="13" s="1"/>
  <c r="K59" i="13"/>
  <c r="AR59" i="13" s="1"/>
  <c r="L60" i="13"/>
  <c r="AS60" i="13" s="1"/>
  <c r="J62" i="13"/>
  <c r="K63" i="13"/>
  <c r="L64" i="13"/>
  <c r="J66" i="13"/>
  <c r="K67" i="13"/>
  <c r="L68" i="13"/>
  <c r="J70" i="13"/>
  <c r="AQ70" i="13" s="1"/>
  <c r="K71" i="13"/>
  <c r="AQ7" i="3"/>
  <c r="AR8" i="3"/>
  <c r="AS9" i="3"/>
  <c r="AQ11" i="3"/>
  <c r="AR12" i="3"/>
  <c r="AS13" i="3"/>
  <c r="AQ15" i="3"/>
  <c r="AR16" i="3"/>
  <c r="AS17" i="3"/>
  <c r="AQ19" i="3"/>
  <c r="AR20" i="3"/>
  <c r="AS21" i="3"/>
  <c r="AQ23" i="3"/>
  <c r="AR24" i="3"/>
  <c r="AR28" i="3"/>
  <c r="AS29" i="3"/>
  <c r="AS33" i="3"/>
  <c r="AQ35" i="3"/>
  <c r="AQ39" i="3"/>
  <c r="AR40" i="3"/>
  <c r="AR44" i="3"/>
  <c r="AS45" i="3"/>
  <c r="AS49" i="3"/>
  <c r="AQ51" i="3"/>
  <c r="AS53" i="3"/>
  <c r="AQ55" i="3"/>
  <c r="AQ59" i="3"/>
  <c r="AQ63" i="3"/>
  <c r="AR64" i="3"/>
  <c r="AQ67" i="3"/>
  <c r="AS69" i="3"/>
  <c r="K57" i="13"/>
  <c r="J56" i="13"/>
  <c r="L54" i="13"/>
  <c r="K53" i="13"/>
  <c r="J52" i="13"/>
  <c r="L50" i="13"/>
  <c r="AS50" i="13" s="1"/>
  <c r="K49" i="13"/>
  <c r="J48" i="13"/>
  <c r="L46" i="13"/>
  <c r="AS46" i="13" s="1"/>
  <c r="K45" i="13"/>
  <c r="AR45" i="13" s="1"/>
  <c r="J44" i="13"/>
  <c r="L42" i="13"/>
  <c r="K41" i="13"/>
  <c r="AR41" i="13" s="1"/>
  <c r="J40" i="13"/>
  <c r="AQ40" i="13" s="1"/>
  <c r="L38" i="13"/>
  <c r="AS38" i="13" s="1"/>
  <c r="K37" i="13"/>
  <c r="J36" i="13"/>
  <c r="AQ36" i="13" s="1"/>
  <c r="L34" i="13"/>
  <c r="K33" i="13"/>
  <c r="J32" i="13"/>
  <c r="L30" i="13"/>
  <c r="K29" i="13"/>
  <c r="J28" i="13"/>
  <c r="AQ28" i="13" s="1"/>
  <c r="L26" i="13"/>
  <c r="K25" i="13"/>
  <c r="J24" i="13"/>
  <c r="L22" i="13"/>
  <c r="K21" i="13"/>
  <c r="J20" i="13"/>
  <c r="L18" i="13"/>
  <c r="AS18" i="13" s="1"/>
  <c r="K17" i="13"/>
  <c r="J16" i="13"/>
  <c r="L14" i="13"/>
  <c r="AS14" i="13" s="1"/>
  <c r="K13" i="13"/>
  <c r="AR13" i="13" s="1"/>
  <c r="J12" i="13"/>
  <c r="L10" i="13"/>
  <c r="K9" i="13"/>
  <c r="AR9" i="13" s="1"/>
  <c r="J8" i="13"/>
  <c r="AQ8" i="13" s="1"/>
  <c r="AR9" i="2"/>
  <c r="AS14" i="2"/>
  <c r="AQ20" i="2"/>
  <c r="AR25" i="2"/>
  <c r="AQ36" i="2"/>
  <c r="AR41" i="2"/>
  <c r="AS46" i="2"/>
  <c r="AQ52" i="2"/>
  <c r="AR57" i="2"/>
  <c r="AS62" i="2"/>
  <c r="AQ68" i="2"/>
  <c r="L6" i="13"/>
  <c r="L56" i="13"/>
  <c r="K55" i="13"/>
  <c r="AR55" i="13" s="1"/>
  <c r="J54" i="13"/>
  <c r="L52" i="13"/>
  <c r="K51" i="13"/>
  <c r="J50" i="13"/>
  <c r="L48" i="13"/>
  <c r="K47" i="13"/>
  <c r="J46" i="13"/>
  <c r="L44" i="13"/>
  <c r="K43" i="13"/>
  <c r="J42" i="13"/>
  <c r="L40" i="13"/>
  <c r="K39" i="13"/>
  <c r="J38" i="13"/>
  <c r="L36" i="13"/>
  <c r="AS36" i="13" s="1"/>
  <c r="K35" i="13"/>
  <c r="AR35" i="13" s="1"/>
  <c r="J34" i="13"/>
  <c r="AQ34" i="13" s="1"/>
  <c r="L32" i="13"/>
  <c r="K31" i="13"/>
  <c r="AR31" i="13" s="1"/>
  <c r="J30" i="13"/>
  <c r="L28" i="13"/>
  <c r="K27" i="13"/>
  <c r="J26" i="13"/>
  <c r="L24" i="13"/>
  <c r="K23" i="13"/>
  <c r="J22" i="13"/>
  <c r="L20" i="13"/>
  <c r="K19" i="13"/>
  <c r="J18" i="13"/>
  <c r="L16" i="13"/>
  <c r="K15" i="13"/>
  <c r="J14" i="13"/>
  <c r="L12" i="13"/>
  <c r="K11" i="13"/>
  <c r="J10" i="13"/>
  <c r="L8" i="13"/>
  <c r="J68" i="13"/>
  <c r="J64" i="13"/>
  <c r="AQ6" i="1"/>
  <c r="AR7" i="1"/>
  <c r="AR55" i="1"/>
  <c r="AQ58" i="1"/>
  <c r="AR59" i="1"/>
  <c r="AS60" i="1"/>
  <c r="AQ62" i="1"/>
  <c r="AR63" i="1"/>
  <c r="AS64" i="1"/>
  <c r="AQ66" i="1"/>
  <c r="AR67" i="1"/>
  <c r="AS7" i="1"/>
  <c r="L7" i="13"/>
  <c r="L66" i="13"/>
  <c r="L62" i="13"/>
  <c r="AS62" i="13" s="1"/>
  <c r="K54" i="13"/>
  <c r="K50" i="13"/>
  <c r="K46" i="13"/>
  <c r="K42" i="13"/>
  <c r="K38" i="13"/>
  <c r="K34" i="13"/>
  <c r="K30" i="13"/>
  <c r="K26" i="13"/>
  <c r="K22" i="13"/>
  <c r="K18" i="13"/>
  <c r="K14" i="13"/>
  <c r="K10" i="13"/>
  <c r="AQ57" i="1"/>
  <c r="J57" i="13"/>
  <c r="AQ57" i="13" s="1"/>
  <c r="AS55" i="1"/>
  <c r="L55" i="13"/>
  <c r="AS55" i="13" s="1"/>
  <c r="AQ53" i="1"/>
  <c r="J53" i="13"/>
  <c r="AS51" i="1"/>
  <c r="L51" i="13"/>
  <c r="AQ49" i="1"/>
  <c r="J49" i="13"/>
  <c r="AS47" i="1"/>
  <c r="L47" i="13"/>
  <c r="AQ45" i="1"/>
  <c r="J45" i="13"/>
  <c r="AS43" i="1"/>
  <c r="L43" i="13"/>
  <c r="AS43" i="13" s="1"/>
  <c r="AQ41" i="1"/>
  <c r="J41" i="13"/>
  <c r="AS39" i="1"/>
  <c r="L39" i="13"/>
  <c r="AQ37" i="1"/>
  <c r="J37" i="13"/>
  <c r="AQ37" i="13" s="1"/>
  <c r="AS35" i="1"/>
  <c r="L35" i="13"/>
  <c r="AQ33" i="1"/>
  <c r="J33" i="13"/>
  <c r="AS31" i="1"/>
  <c r="L31" i="13"/>
  <c r="AS31" i="13" s="1"/>
  <c r="AQ29" i="1"/>
  <c r="J29" i="13"/>
  <c r="AS27" i="1"/>
  <c r="L27" i="13"/>
  <c r="AS27" i="13" s="1"/>
  <c r="AQ25" i="1"/>
  <c r="J25" i="13"/>
  <c r="AS23" i="1"/>
  <c r="L23" i="13"/>
  <c r="AQ21" i="1"/>
  <c r="J21" i="13"/>
  <c r="AS19" i="1"/>
  <c r="L19" i="13"/>
  <c r="AS19" i="13" s="1"/>
  <c r="AQ17" i="1"/>
  <c r="J17" i="13"/>
  <c r="AS15" i="1"/>
  <c r="L15" i="13"/>
  <c r="AQ13" i="1"/>
  <c r="J13" i="13"/>
  <c r="AQ13" i="13" s="1"/>
  <c r="AS11" i="1"/>
  <c r="L11" i="13"/>
  <c r="AQ9" i="1"/>
  <c r="J9" i="13"/>
  <c r="AS58" i="1"/>
  <c r="AQ60" i="1"/>
  <c r="AR61" i="1"/>
  <c r="AR65" i="1"/>
  <c r="AS56" i="1"/>
  <c r="AK71" i="13"/>
  <c r="AK68" i="13"/>
  <c r="AL68" i="13"/>
  <c r="AL71" i="13"/>
  <c r="AL61" i="13"/>
  <c r="AM68" i="13"/>
  <c r="AS68" i="3"/>
  <c r="AI71" i="13"/>
  <c r="AR68" i="3"/>
  <c r="AQ71" i="3"/>
  <c r="AI68" i="13"/>
  <c r="AS6" i="2"/>
  <c r="AQ8" i="2"/>
  <c r="AS10" i="2"/>
  <c r="AQ12" i="2"/>
  <c r="AR13" i="2"/>
  <c r="AQ16" i="2"/>
  <c r="AR17" i="2"/>
  <c r="AS18" i="2"/>
  <c r="AR21" i="2"/>
  <c r="AS22" i="2"/>
  <c r="AQ24" i="2"/>
  <c r="AS26" i="2"/>
  <c r="AQ28" i="2"/>
  <c r="AR29" i="2"/>
  <c r="AQ32" i="2"/>
  <c r="AR33" i="2"/>
  <c r="AS34" i="2"/>
  <c r="AR37" i="2"/>
  <c r="AS38" i="2"/>
  <c r="AQ40" i="2"/>
  <c r="AS42" i="2"/>
  <c r="AQ44" i="2"/>
  <c r="AR45" i="2"/>
  <c r="AQ48" i="2"/>
  <c r="AR49" i="2"/>
  <c r="AS50" i="2"/>
  <c r="AR53" i="2"/>
  <c r="AS54" i="2"/>
  <c r="AQ56" i="2"/>
  <c r="AS58" i="2"/>
  <c r="AQ60" i="2"/>
  <c r="AR61" i="2"/>
  <c r="AQ64" i="2"/>
  <c r="AR65" i="2"/>
  <c r="AS66" i="2"/>
  <c r="AR69" i="2"/>
  <c r="AS70" i="2"/>
  <c r="AR25" i="3"/>
  <c r="AS26" i="3"/>
  <c r="AQ28" i="3"/>
  <c r="AR29" i="3"/>
  <c r="AS30" i="3"/>
  <c r="AQ32" i="3"/>
  <c r="AR33" i="3"/>
  <c r="AS34" i="3"/>
  <c r="AQ36" i="3"/>
  <c r="AR37" i="3"/>
  <c r="AS38" i="3"/>
  <c r="AQ40" i="3"/>
  <c r="AR41" i="3"/>
  <c r="AS42" i="3"/>
  <c r="AQ44" i="3"/>
  <c r="AR45" i="3"/>
  <c r="AS46" i="3"/>
  <c r="AQ48" i="3"/>
  <c r="AR49" i="3"/>
  <c r="AS50" i="3"/>
  <c r="AQ52" i="3"/>
  <c r="AR53" i="3"/>
  <c r="AS54" i="3"/>
  <c r="AQ56" i="3"/>
  <c r="AR57" i="3"/>
  <c r="AS58" i="3"/>
  <c r="AQ60" i="3"/>
  <c r="AR61" i="3"/>
  <c r="AS62" i="3"/>
  <c r="AQ64" i="3"/>
  <c r="AR65" i="3"/>
  <c r="AS66" i="3"/>
  <c r="AQ68" i="3"/>
  <c r="AR69" i="3"/>
  <c r="AS70" i="3"/>
  <c r="AQ7" i="2"/>
  <c r="AR12" i="2"/>
  <c r="AS17" i="2"/>
  <c r="AQ23" i="2"/>
  <c r="AR28" i="2"/>
  <c r="AS33" i="2"/>
  <c r="AQ39" i="2"/>
  <c r="AR44" i="2"/>
  <c r="AS49" i="2"/>
  <c r="AQ55" i="2"/>
  <c r="AR60" i="2"/>
  <c r="AS65" i="2"/>
  <c r="AQ71" i="2"/>
  <c r="AR61" i="13" l="1"/>
  <c r="AQ64" i="13"/>
  <c r="AR25" i="13"/>
  <c r="AR57" i="13"/>
  <c r="AR33" i="13"/>
  <c r="AR69" i="13"/>
  <c r="AS20" i="13"/>
  <c r="AQ63" i="13"/>
  <c r="AS6" i="13"/>
  <c r="AQ68" i="13"/>
  <c r="AQ60" i="13"/>
  <c r="AQ20" i="13"/>
  <c r="AS30" i="13"/>
  <c r="AQ52" i="13"/>
  <c r="AS66" i="13"/>
  <c r="AQ12" i="13"/>
  <c r="AR17" i="13"/>
  <c r="AS22" i="13"/>
  <c r="AQ44" i="13"/>
  <c r="AR49" i="13"/>
  <c r="AS54" i="13"/>
  <c r="AS59" i="13"/>
  <c r="AQ67" i="13"/>
  <c r="AQ17" i="13"/>
  <c r="AQ26" i="13"/>
  <c r="AR47" i="13"/>
  <c r="AS16" i="13"/>
  <c r="AQ22" i="13"/>
  <c r="AS32" i="13"/>
  <c r="AQ38" i="13"/>
  <c r="AS48" i="13"/>
  <c r="AQ54" i="13"/>
  <c r="AQ66" i="13"/>
  <c r="AQ6" i="13"/>
  <c r="AR62" i="13"/>
  <c r="AS9" i="13"/>
  <c r="AQ25" i="13"/>
  <c r="AQ29" i="13"/>
  <c r="AQ53" i="13"/>
  <c r="AR67" i="13"/>
  <c r="AS15" i="13"/>
  <c r="AS23" i="13"/>
  <c r="AS39" i="13"/>
  <c r="AS51" i="13"/>
  <c r="AS12" i="13"/>
  <c r="AQ18" i="13"/>
  <c r="AR23" i="13"/>
  <c r="AR39" i="13"/>
  <c r="AS44" i="13"/>
  <c r="AQ50" i="13"/>
  <c r="AR21" i="13"/>
  <c r="AR53" i="13"/>
  <c r="AS64" i="13"/>
  <c r="AS28" i="13"/>
  <c r="AR37" i="13"/>
  <c r="AS52" i="13"/>
  <c r="AR29" i="13"/>
  <c r="AR65" i="13"/>
  <c r="AS47" i="13"/>
  <c r="AR14" i="13"/>
  <c r="AR30" i="13"/>
  <c r="AR46" i="13"/>
  <c r="AS8" i="13"/>
  <c r="AQ14" i="13"/>
  <c r="AR19" i="13"/>
  <c r="AS24" i="13"/>
  <c r="AQ30" i="13"/>
  <c r="AS40" i="13"/>
  <c r="AQ46" i="13"/>
  <c r="AR51" i="13"/>
  <c r="AS56" i="13"/>
  <c r="AR63" i="13"/>
  <c r="AS63" i="13"/>
  <c r="AR64" i="13"/>
  <c r="AR16" i="13"/>
  <c r="AQ27" i="13"/>
  <c r="AS37" i="13"/>
  <c r="AR48" i="13"/>
  <c r="AS11" i="13"/>
  <c r="AS35" i="13"/>
  <c r="AQ61" i="13"/>
  <c r="AQ9" i="13"/>
  <c r="AQ21" i="13"/>
  <c r="AQ33" i="13"/>
  <c r="AQ45" i="13"/>
  <c r="AS7" i="13"/>
  <c r="AQ10" i="13"/>
  <c r="AR15" i="13"/>
  <c r="AQ42" i="13"/>
  <c r="AQ24" i="13"/>
  <c r="AS34" i="13"/>
  <c r="AQ56" i="13"/>
  <c r="AQ62" i="13"/>
  <c r="AR7" i="13"/>
  <c r="AR70" i="13"/>
  <c r="AS10" i="13"/>
  <c r="AQ32" i="13"/>
  <c r="AS42" i="13"/>
  <c r="AS65" i="13"/>
  <c r="AR12" i="13"/>
  <c r="AQ23" i="13"/>
  <c r="AS33" i="13"/>
  <c r="AR44" i="13"/>
  <c r="AQ55" i="13"/>
  <c r="AQ41" i="13"/>
  <c r="AQ49" i="13"/>
  <c r="AR18" i="13"/>
  <c r="AR34" i="13"/>
  <c r="AR50" i="13"/>
  <c r="AQ65" i="13"/>
  <c r="AQ7" i="13"/>
  <c r="AS17" i="13"/>
  <c r="AR28" i="13"/>
  <c r="AQ39" i="13"/>
  <c r="AS49" i="13"/>
  <c r="AR58" i="13"/>
  <c r="AR22" i="13"/>
  <c r="AR38" i="13"/>
  <c r="AR54" i="13"/>
  <c r="AR20" i="13"/>
  <c r="AQ31" i="13"/>
  <c r="AS41" i="13"/>
  <c r="AR52" i="13"/>
  <c r="AR6" i="13"/>
  <c r="AR10" i="13"/>
  <c r="AR26" i="13"/>
  <c r="AR42" i="13"/>
  <c r="AQ16" i="13"/>
  <c r="AS26" i="13"/>
  <c r="AQ48" i="13"/>
  <c r="AQ69" i="13"/>
  <c r="AS13" i="13"/>
  <c r="AR24" i="13"/>
  <c r="AQ35" i="13"/>
  <c r="AS45" i="13"/>
  <c r="AR56" i="13"/>
  <c r="AQ71" i="13"/>
  <c r="AS57" i="13"/>
  <c r="AR11" i="13"/>
  <c r="AR27" i="13"/>
  <c r="AR43" i="13"/>
  <c r="AS68" i="13"/>
  <c r="AR71" i="3"/>
  <c r="AR68" i="13"/>
  <c r="AR71" i="13"/>
  <c r="AJ71" i="13"/>
  <c r="AS71" i="13" s="1"/>
  <c r="AS71" i="3"/>
</calcChain>
</file>

<file path=xl/sharedStrings.xml><?xml version="1.0" encoding="utf-8"?>
<sst xmlns="http://schemas.openxmlformats.org/spreadsheetml/2006/main" count="4742" uniqueCount="109">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</sst>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  <numFmt numFmtId="180" formatCode="0_);[Red]\(0\)"/>
    <numFmt numFmtId="181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41" fontId="7" fillId="0" borderId="62" xfId="0" applyNumberFormat="1" applyFont="1" applyBorder="1" applyAlignment="1" applyProtection="1">
      <alignment shrinkToFit="1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5" xfId="0" applyNumberFormat="1" applyFont="1" applyBorder="1" applyAlignment="1" applyProtection="1">
      <alignment shrinkToFit="1"/>
    </xf>
    <xf numFmtId="41" fontId="5" fillId="0" borderId="20" xfId="1" applyNumberFormat="1" applyFont="1" applyFill="1" applyBorder="1" applyAlignment="1" applyProtection="1"/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69" xfId="0" applyNumberFormat="1" applyFont="1" applyBorder="1" applyAlignment="1" applyProtection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66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5" fillId="0" borderId="25" xfId="1" applyNumberFormat="1" applyFont="1" applyFill="1" applyBorder="1" applyAlignment="1" applyProtection="1"/>
    <xf numFmtId="41" fontId="5" fillId="0" borderId="2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9" fillId="0" borderId="72" xfId="0" applyNumberFormat="1" applyFont="1" applyFill="1" applyBorder="1" applyAlignment="1" applyProtection="1">
      <alignment shrinkToFit="1"/>
    </xf>
    <xf numFmtId="41" fontId="9" fillId="0" borderId="21" xfId="0" applyNumberFormat="1" applyFont="1" applyFill="1" applyBorder="1" applyAlignment="1" applyProtection="1">
      <alignment shrinkToFit="1"/>
    </xf>
    <xf numFmtId="41" fontId="9" fillId="0" borderId="25" xfId="0" applyNumberFormat="1" applyFont="1" applyFill="1" applyBorder="1" applyAlignment="1" applyProtection="1">
      <alignment shrinkToFit="1"/>
    </xf>
    <xf numFmtId="178" fontId="5" fillId="0" borderId="25" xfId="0" applyNumberFormat="1" applyFont="1" applyFill="1" applyBorder="1" applyAlignment="1">
      <alignment shrinkToFit="1"/>
    </xf>
    <xf numFmtId="41" fontId="9" fillId="0" borderId="74" xfId="0" applyNumberFormat="1" applyFont="1" applyFill="1" applyBorder="1" applyAlignment="1" applyProtection="1">
      <alignment shrinkToFit="1"/>
    </xf>
    <xf numFmtId="41" fontId="9" fillId="0" borderId="75" xfId="0" applyNumberFormat="1" applyFont="1" applyFill="1" applyBorder="1" applyAlignment="1" applyProtection="1">
      <alignment shrinkToFit="1"/>
    </xf>
    <xf numFmtId="41" fontId="9" fillId="0" borderId="76" xfId="0" applyNumberFormat="1" applyFont="1" applyFill="1" applyBorder="1" applyAlignment="1" applyProtection="1">
      <alignment shrinkToFit="1"/>
    </xf>
    <xf numFmtId="41" fontId="9" fillId="0" borderId="13" xfId="0" applyNumberFormat="1" applyFont="1" applyFill="1" applyBorder="1" applyAlignment="1" applyProtection="1">
      <alignment shrinkToFit="1"/>
    </xf>
    <xf numFmtId="41" fontId="9" fillId="0" borderId="53" xfId="0" applyNumberFormat="1" applyFont="1" applyFill="1" applyBorder="1" applyAlignment="1" applyProtection="1">
      <alignment shrinkToFit="1"/>
    </xf>
    <xf numFmtId="41" fontId="9" fillId="0" borderId="54" xfId="0" applyNumberFormat="1" applyFont="1" applyFill="1" applyBorder="1" applyAlignment="1" applyProtection="1">
      <alignment shrinkToFit="1"/>
    </xf>
    <xf numFmtId="41" fontId="5" fillId="0" borderId="76" xfId="1" applyNumberFormat="1" applyFont="1" applyFill="1" applyBorder="1" applyAlignment="1" applyProtection="1"/>
    <xf numFmtId="41" fontId="5" fillId="0" borderId="77" xfId="1" applyNumberFormat="1" applyFont="1" applyFill="1" applyBorder="1" applyAlignment="1" applyProtection="1"/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72" xfId="0" applyNumberFormat="1" applyFont="1" applyFill="1" applyBorder="1" applyAlignment="1" applyProtection="1"/>
    <xf numFmtId="41" fontId="9" fillId="0" borderId="74" xfId="0" applyNumberFormat="1" applyFont="1" applyFill="1" applyBorder="1" applyAlignment="1" applyProtection="1"/>
    <xf numFmtId="178" fontId="5" fillId="0" borderId="25" xfId="0" applyNumberFormat="1" applyFont="1" applyFill="1" applyBorder="1" applyAlignment="1"/>
    <xf numFmtId="41" fontId="9" fillId="0" borderId="34" xfId="0" applyNumberFormat="1" applyFont="1" applyFill="1" applyBorder="1" applyAlignment="1" applyProtection="1"/>
    <xf numFmtId="41" fontId="9" fillId="0" borderId="54" xfId="0" applyNumberFormat="1" applyFont="1" applyFill="1" applyBorder="1" applyAlignment="1" applyProtection="1"/>
    <xf numFmtId="41" fontId="9" fillId="0" borderId="53" xfId="0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25" xfId="0" applyNumberFormat="1" applyFont="1" applyFill="1" applyBorder="1" applyAlignment="1"/>
    <xf numFmtId="41" fontId="5" fillId="0" borderId="79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9" fillId="0" borderId="55" xfId="0" applyNumberFormat="1" applyFont="1" applyFill="1" applyBorder="1" applyAlignment="1" applyProtection="1"/>
    <xf numFmtId="41" fontId="9" fillId="0" borderId="76" xfId="0" applyNumberFormat="1" applyFont="1" applyFill="1" applyBorder="1" applyAlignment="1" applyProtection="1"/>
    <xf numFmtId="41" fontId="9" fillId="0" borderId="75" xfId="0" applyNumberFormat="1" applyFont="1" applyFill="1" applyBorder="1" applyAlignment="1" applyProtection="1"/>
    <xf numFmtId="179" fontId="9" fillId="0" borderId="21" xfId="0" applyNumberFormat="1" applyFont="1" applyFill="1" applyBorder="1" applyAlignment="1" applyProtection="1"/>
    <xf numFmtId="179" fontId="9" fillId="0" borderId="25" xfId="0" applyNumberFormat="1" applyFont="1" applyFill="1" applyBorder="1" applyAlignment="1" applyProtection="1"/>
    <xf numFmtId="179" fontId="9" fillId="0" borderId="19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178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>
      <alignment shrinkToFit="1"/>
    </xf>
    <xf numFmtId="41" fontId="5" fillId="0" borderId="48" xfId="1" applyNumberFormat="1" applyFont="1" applyFill="1" applyBorder="1" applyAlignment="1" applyProtection="1"/>
    <xf numFmtId="41" fontId="5" fillId="0" borderId="24" xfId="1" applyNumberFormat="1" applyFont="1" applyBorder="1" applyAlignment="1" applyProtection="1"/>
    <xf numFmtId="41" fontId="5" fillId="0" borderId="81" xfId="1" applyNumberFormat="1" applyFont="1" applyFill="1" applyBorder="1" applyAlignment="1" applyProtection="1"/>
    <xf numFmtId="41" fontId="5" fillId="0" borderId="55" xfId="1" applyNumberFormat="1" applyFont="1" applyFill="1" applyBorder="1" applyAlignment="1" applyProtection="1"/>
    <xf numFmtId="177" fontId="5" fillId="0" borderId="53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/>
    <xf numFmtId="41" fontId="5" fillId="0" borderId="76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75" xfId="0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>
      <alignment shrinkToFit="1"/>
    </xf>
    <xf numFmtId="41" fontId="5" fillId="0" borderId="76" xfId="0" applyNumberFormat="1" applyFont="1" applyFill="1" applyBorder="1" applyAlignment="1" applyProtection="1">
      <alignment shrinkToFit="1"/>
    </xf>
    <xf numFmtId="41" fontId="5" fillId="0" borderId="74" xfId="0" applyNumberFormat="1" applyFont="1" applyFill="1" applyBorder="1" applyAlignment="1" applyProtection="1">
      <alignment shrinkToFit="1"/>
    </xf>
    <xf numFmtId="41" fontId="5" fillId="0" borderId="75" xfId="0" applyNumberFormat="1" applyFont="1" applyFill="1" applyBorder="1" applyAlignment="1" applyProtection="1">
      <alignment shrinkToFit="1"/>
    </xf>
    <xf numFmtId="41" fontId="5" fillId="0" borderId="75" xfId="1" applyNumberFormat="1" applyFont="1" applyFill="1" applyBorder="1" applyAlignment="1" applyProtection="1"/>
    <xf numFmtId="41" fontId="5" fillId="0" borderId="82" xfId="1" applyNumberFormat="1" applyFont="1" applyFill="1" applyBorder="1" applyAlignment="1" applyProtection="1"/>
    <xf numFmtId="41" fontId="5" fillId="0" borderId="83" xfId="1" applyNumberFormat="1" applyFont="1" applyFill="1" applyBorder="1" applyAlignment="1" applyProtection="1"/>
    <xf numFmtId="41" fontId="5" fillId="0" borderId="84" xfId="1" applyNumberFormat="1" applyFont="1" applyFill="1" applyBorder="1" applyAlignment="1" applyProtection="1"/>
    <xf numFmtId="177" fontId="5" fillId="0" borderId="24" xfId="1" applyNumberFormat="1" applyFont="1" applyFill="1" applyBorder="1" applyAlignment="1" applyProtection="1"/>
    <xf numFmtId="41" fontId="5" fillId="0" borderId="85" xfId="1" applyNumberFormat="1" applyFont="1" applyFill="1" applyBorder="1" applyAlignment="1" applyProtection="1"/>
    <xf numFmtId="41" fontId="5" fillId="0" borderId="86" xfId="1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/>
    <xf numFmtId="41" fontId="5" fillId="0" borderId="74" xfId="0" applyNumberFormat="1" applyFont="1" applyFill="1" applyBorder="1" applyAlignment="1" applyProtection="1"/>
    <xf numFmtId="41" fontId="5" fillId="0" borderId="54" xfId="1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87" xfId="0" applyNumberFormat="1" applyFont="1" applyFill="1" applyBorder="1" applyAlignment="1" applyProtection="1"/>
    <xf numFmtId="41" fontId="9" fillId="0" borderId="24" xfId="0" applyNumberFormat="1" applyFont="1" applyBorder="1" applyAlignment="1" applyProtection="1">
      <alignment shrinkToFit="1"/>
    </xf>
    <xf numFmtId="41" fontId="9" fillId="0" borderId="87" xfId="0" applyNumberFormat="1" applyFont="1" applyFill="1" applyBorder="1" applyAlignment="1" applyProtection="1">
      <alignment shrinkToFit="1"/>
    </xf>
    <xf numFmtId="41" fontId="9" fillId="0" borderId="24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>
      <alignment shrinkToFit="1"/>
    </xf>
    <xf numFmtId="41" fontId="9" fillId="0" borderId="83" xfId="0" applyNumberFormat="1" applyFont="1" applyFill="1" applyBorder="1" applyAlignment="1" applyProtection="1">
      <alignment shrinkToFit="1"/>
    </xf>
    <xf numFmtId="41" fontId="9" fillId="0" borderId="68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/>
    <xf numFmtId="41" fontId="5" fillId="0" borderId="0" xfId="1" applyNumberFormat="1" applyFont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>
      <alignment shrinkToFit="1"/>
    </xf>
    <xf numFmtId="41" fontId="9" fillId="0" borderId="55" xfId="0" applyNumberFormat="1" applyFont="1" applyFill="1" applyBorder="1" applyAlignment="1" applyProtection="1">
      <alignment shrinkToFit="1"/>
    </xf>
    <xf numFmtId="41" fontId="9" fillId="0" borderId="90" xfId="0" applyNumberFormat="1" applyFont="1" applyFill="1" applyBorder="1" applyAlignment="1" applyProtection="1">
      <alignment shrinkToFit="1"/>
    </xf>
    <xf numFmtId="41" fontId="5" fillId="0" borderId="16" xfId="1" applyNumberFormat="1" applyFont="1" applyFill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/>
    <xf numFmtId="41" fontId="9" fillId="0" borderId="90" xfId="0" applyNumberFormat="1" applyFont="1" applyFill="1" applyBorder="1" applyAlignment="1" applyProtection="1"/>
    <xf numFmtId="41" fontId="9" fillId="0" borderId="72" xfId="0" applyNumberFormat="1" applyFont="1" applyBorder="1" applyAlignment="1" applyProtection="1"/>
    <xf numFmtId="180" fontId="9" fillId="0" borderId="21" xfId="0" applyNumberFormat="1" applyFont="1" applyBorder="1" applyAlignment="1" applyProtection="1"/>
    <xf numFmtId="180" fontId="9" fillId="0" borderId="25" xfId="0" applyNumberFormat="1" applyFont="1" applyFill="1" applyBorder="1" applyAlignment="1" applyProtection="1"/>
    <xf numFmtId="180" fontId="9" fillId="0" borderId="21" xfId="0" applyNumberFormat="1" applyFont="1" applyFill="1" applyBorder="1" applyAlignment="1" applyProtection="1"/>
    <xf numFmtId="180" fontId="9" fillId="0" borderId="54" xfId="0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41" fontId="5" fillId="0" borderId="83" xfId="1" applyNumberFormat="1" applyFont="1" applyBorder="1" applyAlignment="1" applyProtection="1"/>
    <xf numFmtId="177" fontId="5" fillId="0" borderId="24" xfId="1" applyNumberFormat="1" applyFont="1" applyBorder="1" applyAlignment="1" applyProtection="1"/>
    <xf numFmtId="41" fontId="5" fillId="0" borderId="68" xfId="1" applyNumberFormat="1" applyFont="1" applyBorder="1" applyAlignment="1" applyProtection="1"/>
    <xf numFmtId="41" fontId="5" fillId="0" borderId="39" xfId="1" applyNumberFormat="1" applyFont="1" applyBorder="1" applyAlignment="1" applyProtection="1"/>
    <xf numFmtId="41" fontId="5" fillId="0" borderId="20" xfId="1" applyNumberFormat="1" applyFont="1" applyBorder="1" applyAlignment="1" applyProtection="1"/>
    <xf numFmtId="41" fontId="5" fillId="0" borderId="16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84" xfId="1" applyNumberFormat="1" applyFont="1" applyBorder="1" applyAlignment="1" applyProtection="1"/>
    <xf numFmtId="41" fontId="5" fillId="0" borderId="55" xfId="1" applyNumberFormat="1" applyFont="1" applyBorder="1" applyAlignment="1" applyProtection="1"/>
    <xf numFmtId="41" fontId="9" fillId="0" borderId="72" xfId="0" applyNumberFormat="1" applyFont="1" applyBorder="1" applyAlignment="1" applyProtection="1">
      <alignment shrinkToFit="1"/>
    </xf>
    <xf numFmtId="41" fontId="9" fillId="0" borderId="22" xfId="1" applyNumberFormat="1" applyFont="1" applyBorder="1" applyAlignment="1" applyProtection="1">
      <alignment shrinkToFit="1"/>
    </xf>
    <xf numFmtId="41" fontId="9" fillId="0" borderId="74" xfId="0" applyNumberFormat="1" applyFont="1" applyBorder="1" applyAlignment="1" applyProtection="1">
      <alignment shrinkToFit="1"/>
    </xf>
    <xf numFmtId="41" fontId="9" fillId="0" borderId="87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>
      <alignment shrinkToFit="1"/>
    </xf>
    <xf numFmtId="41" fontId="9" fillId="0" borderId="20" xfId="1" applyNumberFormat="1" applyFont="1" applyBorder="1" applyAlignment="1" applyProtection="1">
      <alignment shrinkToFit="1"/>
    </xf>
    <xf numFmtId="41" fontId="9" fillId="0" borderId="75" xfId="1" applyNumberFormat="1" applyFont="1" applyBorder="1" applyAlignment="1" applyProtection="1">
      <alignment shrinkToFit="1"/>
    </xf>
    <xf numFmtId="41" fontId="9" fillId="0" borderId="22" xfId="0" applyNumberFormat="1" applyFont="1" applyBorder="1" applyAlignment="1" applyProtection="1">
      <alignment shrinkToFit="1"/>
    </xf>
    <xf numFmtId="41" fontId="9" fillId="0" borderId="12" xfId="1" applyNumberFormat="1" applyFont="1" applyBorder="1" applyAlignment="1" applyProtection="1">
      <alignment shrinkToFit="1"/>
    </xf>
    <xf numFmtId="41" fontId="9" fillId="0" borderId="76" xfId="1" applyNumberFormat="1" applyFont="1" applyBorder="1" applyAlignment="1" applyProtection="1">
      <alignment shrinkToFit="1"/>
    </xf>
    <xf numFmtId="41" fontId="9" fillId="0" borderId="89" xfId="0" applyNumberFormat="1" applyFont="1" applyBorder="1" applyAlignment="1" applyProtection="1">
      <alignment shrinkToFit="1"/>
    </xf>
    <xf numFmtId="41" fontId="9" fillId="0" borderId="88" xfId="0" applyNumberFormat="1" applyFont="1" applyBorder="1" applyAlignment="1" applyProtection="1">
      <alignment shrinkToFit="1"/>
    </xf>
    <xf numFmtId="41" fontId="9" fillId="0" borderId="55" xfId="1" applyNumberFormat="1" applyFont="1" applyBorder="1" applyAlignment="1" applyProtection="1">
      <alignment shrinkToFit="1"/>
    </xf>
    <xf numFmtId="41" fontId="9" fillId="0" borderId="90" xfId="0" applyNumberFormat="1" applyFont="1" applyBorder="1" applyAlignment="1" applyProtection="1">
      <alignment shrinkToFit="1"/>
    </xf>
    <xf numFmtId="41" fontId="9" fillId="0" borderId="54" xfId="0" applyNumberFormat="1" applyFont="1" applyBorder="1" applyAlignment="1" applyProtection="1">
      <alignment shrinkToFit="1"/>
    </xf>
    <xf numFmtId="41" fontId="5" fillId="0" borderId="4" xfId="1" applyNumberFormat="1" applyFont="1" applyFill="1" applyBorder="1" applyAlignment="1" applyProtection="1">
      <alignment horizontal="center"/>
    </xf>
    <xf numFmtId="41" fontId="9" fillId="0" borderId="24" xfId="1" applyNumberFormat="1" applyFont="1" applyFill="1" applyBorder="1" applyAlignment="1" applyProtection="1"/>
    <xf numFmtId="41" fontId="9" fillId="0" borderId="87" xfId="1" applyNumberFormat="1" applyFont="1" applyFill="1" applyBorder="1" applyAlignment="1" applyProtection="1"/>
    <xf numFmtId="41" fontId="9" fillId="0" borderId="83" xfId="1" applyNumberFormat="1" applyFont="1" applyFill="1" applyBorder="1" applyAlignment="1" applyProtection="1"/>
    <xf numFmtId="41" fontId="9" fillId="0" borderId="68" xfId="0" applyNumberFormat="1" applyFont="1" applyFill="1" applyBorder="1" applyAlignment="1" applyProtection="1"/>
    <xf numFmtId="41" fontId="9" fillId="0" borderId="24" xfId="0" applyNumberFormat="1" applyFont="1" applyFill="1" applyBorder="1" applyAlignment="1" applyProtection="1"/>
    <xf numFmtId="41" fontId="9" fillId="0" borderId="87" xfId="0" applyNumberFormat="1" applyFont="1" applyFill="1" applyBorder="1" applyAlignment="1" applyProtection="1"/>
    <xf numFmtId="41" fontId="9" fillId="0" borderId="65" xfId="0" applyNumberFormat="1" applyFont="1" applyBorder="1" applyAlignment="1" applyProtection="1">
      <alignment shrinkToFit="1"/>
    </xf>
    <xf numFmtId="41" fontId="9" fillId="0" borderId="91" xfId="1" applyNumberFormat="1" applyFont="1" applyBorder="1" applyAlignment="1" applyProtection="1">
      <alignment shrinkToFit="1"/>
    </xf>
    <xf numFmtId="41" fontId="9" fillId="0" borderId="92" xfId="0" applyNumberFormat="1" applyFont="1" applyBorder="1" applyAlignment="1" applyProtection="1">
      <alignment shrinkToFit="1"/>
    </xf>
    <xf numFmtId="41" fontId="9" fillId="0" borderId="93" xfId="0" applyNumberFormat="1" applyFont="1" applyBorder="1" applyAlignment="1" applyProtection="1">
      <alignment shrinkToFit="1"/>
    </xf>
    <xf numFmtId="41" fontId="9" fillId="0" borderId="61" xfId="1" applyNumberFormat="1" applyFont="1" applyBorder="1" applyAlignment="1" applyProtection="1">
      <alignment shrinkToFit="1"/>
    </xf>
    <xf numFmtId="41" fontId="9" fillId="0" borderId="86" xfId="0" applyNumberFormat="1" applyFont="1" applyBorder="1" applyAlignment="1" applyProtection="1">
      <alignment shrinkToFit="1"/>
    </xf>
    <xf numFmtId="41" fontId="9" fillId="0" borderId="73" xfId="0" applyNumberFormat="1" applyFont="1" applyBorder="1" applyAlignment="1" applyProtection="1">
      <alignment shrinkToFit="1"/>
    </xf>
    <xf numFmtId="41" fontId="9" fillId="0" borderId="81" xfId="0" applyNumberFormat="1" applyFont="1" applyBorder="1" applyAlignment="1" applyProtection="1">
      <alignment shrinkToFit="1"/>
    </xf>
    <xf numFmtId="41" fontId="9" fillId="0" borderId="94" xfId="0" applyNumberFormat="1" applyFont="1" applyBorder="1" applyAlignment="1" applyProtection="1">
      <alignment shrinkToFit="1"/>
    </xf>
    <xf numFmtId="41" fontId="9" fillId="0" borderId="49" xfId="0" applyNumberFormat="1" applyFont="1" applyBorder="1" applyAlignment="1" applyProtection="1">
      <alignment shrinkToFit="1"/>
    </xf>
    <xf numFmtId="41" fontId="9" fillId="0" borderId="95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/>
    <xf numFmtId="41" fontId="9" fillId="0" borderId="87" xfId="1" applyNumberFormat="1" applyFont="1" applyBorder="1" applyAlignment="1" applyProtection="1"/>
    <xf numFmtId="41" fontId="9" fillId="0" borderId="89" xfId="0" applyNumberFormat="1" applyFont="1" applyBorder="1" applyAlignment="1" applyProtection="1"/>
    <xf numFmtId="41" fontId="9" fillId="0" borderId="88" xfId="0" applyNumberFormat="1" applyFont="1" applyBorder="1" applyAlignment="1" applyProtection="1"/>
    <xf numFmtId="41" fontId="9" fillId="0" borderId="55" xfId="1" applyNumberFormat="1" applyFont="1" applyBorder="1" applyAlignment="1" applyProtection="1"/>
    <xf numFmtId="41" fontId="9" fillId="0" borderId="76" xfId="1" applyNumberFormat="1" applyFont="1" applyBorder="1" applyAlignment="1" applyProtection="1"/>
    <xf numFmtId="41" fontId="9" fillId="0" borderId="74" xfId="0" applyNumberFormat="1" applyFont="1" applyBorder="1" applyAlignment="1" applyProtection="1"/>
    <xf numFmtId="41" fontId="9" fillId="0" borderId="75" xfId="1" applyNumberFormat="1" applyFont="1" applyBorder="1" applyAlignment="1" applyProtection="1"/>
    <xf numFmtId="41" fontId="9" fillId="0" borderId="90" xfId="0" applyNumberFormat="1" applyFont="1" applyBorder="1" applyAlignment="1" applyProtection="1"/>
    <xf numFmtId="41" fontId="9" fillId="0" borderId="54" xfId="0" applyNumberFormat="1" applyFont="1" applyBorder="1" applyAlignment="1" applyProtection="1"/>
    <xf numFmtId="41" fontId="9" fillId="0" borderId="83" xfId="1" applyNumberFormat="1" applyFont="1" applyBorder="1" applyAlignment="1" applyProtection="1"/>
    <xf numFmtId="41" fontId="9" fillId="0" borderId="55" xfId="1" applyNumberFormat="1" applyFont="1" applyFill="1" applyBorder="1" applyAlignment="1" applyProtection="1"/>
    <xf numFmtId="41" fontId="9" fillId="0" borderId="76" xfId="1" applyNumberFormat="1" applyFont="1" applyFill="1" applyBorder="1" applyAlignment="1" applyProtection="1"/>
    <xf numFmtId="41" fontId="9" fillId="0" borderId="75" xfId="1" applyNumberFormat="1" applyFont="1" applyFill="1" applyBorder="1" applyAlignment="1" applyProtection="1"/>
    <xf numFmtId="41" fontId="9" fillId="0" borderId="20" xfId="1" applyNumberFormat="1" applyFont="1" applyBorder="1" applyAlignment="1" applyProtection="1"/>
    <xf numFmtId="41" fontId="9" fillId="0" borderId="84" xfId="1" applyNumberFormat="1" applyFont="1" applyBorder="1" applyAlignment="1" applyProtection="1"/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87" xfId="1" applyNumberFormat="1" applyFont="1" applyFill="1" applyBorder="1" applyAlignment="1" applyProtection="1"/>
    <xf numFmtId="41" fontId="5" fillId="0" borderId="88" xfId="1" applyNumberFormat="1" applyFont="1" applyFill="1" applyBorder="1" applyAlignment="1" applyProtection="1"/>
    <xf numFmtId="181" fontId="5" fillId="0" borderId="24" xfId="1" applyNumberFormat="1" applyFont="1" applyFill="1" applyBorder="1" applyAlignment="1" applyProtection="1"/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7" fillId="0" borderId="97" xfId="0" applyNumberFormat="1" applyFont="1" applyBorder="1" applyAlignment="1" applyProtection="1">
      <alignment shrinkToFit="1"/>
    </xf>
    <xf numFmtId="41" fontId="7" fillId="0" borderId="74" xfId="0" applyNumberFormat="1" applyFont="1" applyBorder="1" applyAlignment="1" applyProtection="1">
      <alignment shrinkToFit="1"/>
    </xf>
    <xf numFmtId="41" fontId="7" fillId="0" borderId="98" xfId="0" applyNumberFormat="1" applyFont="1" applyBorder="1" applyAlignment="1" applyProtection="1">
      <alignment shrinkToFit="1"/>
    </xf>
    <xf numFmtId="41" fontId="7" fillId="0" borderId="99" xfId="0" applyNumberFormat="1" applyFont="1" applyBorder="1" applyAlignment="1" applyProtection="1">
      <alignment shrinkToFit="1"/>
    </xf>
    <xf numFmtId="41" fontId="7" fillId="0" borderId="100" xfId="0" applyNumberFormat="1" applyFont="1" applyBorder="1" applyAlignment="1" applyProtection="1">
      <alignment shrinkToFit="1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54" xfId="1" applyNumberFormat="1" applyFont="1" applyBorder="1" applyAlignment="1" applyProtection="1"/>
    <xf numFmtId="41" fontId="5" fillId="0" borderId="25" xfId="1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abSelected="1" topLeftCell="H1" zoomScale="50" zoomScaleNormal="5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hidden="1" customWidth="1"/>
    <col min="18" max="18" width="21.125" style="1" hidden="1" customWidth="1"/>
    <col min="19" max="20" width="15.625" style="1" hidden="1" customWidth="1"/>
    <col min="21" max="21" width="21.1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105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6" t="s">
        <v>15</v>
      </c>
      <c r="E4" s="106" t="s">
        <v>16</v>
      </c>
      <c r="F4" s="106" t="s">
        <v>17</v>
      </c>
      <c r="G4" s="107" t="s">
        <v>15</v>
      </c>
      <c r="H4" s="107" t="s">
        <v>16</v>
      </c>
      <c r="I4" s="107" t="s">
        <v>17</v>
      </c>
      <c r="J4" s="107" t="s">
        <v>15</v>
      </c>
      <c r="K4" s="107" t="s">
        <v>16</v>
      </c>
      <c r="L4" s="107" t="s">
        <v>17</v>
      </c>
      <c r="M4" s="107" t="s">
        <v>15</v>
      </c>
      <c r="N4" s="107" t="s">
        <v>16</v>
      </c>
      <c r="O4" s="107" t="s">
        <v>17</v>
      </c>
      <c r="P4" s="107" t="s">
        <v>15</v>
      </c>
      <c r="Q4" s="107" t="s">
        <v>16</v>
      </c>
      <c r="R4" s="107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7" t="s">
        <v>15</v>
      </c>
      <c r="Z4" s="107" t="s">
        <v>16</v>
      </c>
      <c r="AA4" s="107" t="s">
        <v>17</v>
      </c>
      <c r="AB4" s="322" t="s">
        <v>15</v>
      </c>
      <c r="AC4" s="107" t="s">
        <v>16</v>
      </c>
      <c r="AD4" s="107" t="s">
        <v>17</v>
      </c>
      <c r="AE4" s="107" t="s">
        <v>15</v>
      </c>
      <c r="AF4" s="107" t="s">
        <v>16</v>
      </c>
      <c r="AG4" s="107" t="s">
        <v>17</v>
      </c>
      <c r="AH4" s="107" t="s">
        <v>15</v>
      </c>
      <c r="AI4" s="107" t="s">
        <v>16</v>
      </c>
      <c r="AJ4" s="107" t="s">
        <v>17</v>
      </c>
      <c r="AK4" s="107" t="s">
        <v>15</v>
      </c>
      <c r="AL4" s="107" t="s">
        <v>16</v>
      </c>
      <c r="AM4" s="107" t="s">
        <v>17</v>
      </c>
      <c r="AN4" s="107" t="s">
        <v>15</v>
      </c>
      <c r="AO4" s="107" t="s">
        <v>16</v>
      </c>
      <c r="AP4" s="107" t="s">
        <v>17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9" t="s">
        <v>18</v>
      </c>
      <c r="E5" s="99" t="s">
        <v>19</v>
      </c>
      <c r="F5" s="99" t="s">
        <v>20</v>
      </c>
      <c r="G5" s="98" t="s">
        <v>18</v>
      </c>
      <c r="H5" s="98" t="s">
        <v>19</v>
      </c>
      <c r="I5" s="98" t="s">
        <v>20</v>
      </c>
      <c r="J5" s="98" t="s">
        <v>18</v>
      </c>
      <c r="K5" s="98" t="s">
        <v>19</v>
      </c>
      <c r="L5" s="98" t="s">
        <v>20</v>
      </c>
      <c r="M5" s="98" t="s">
        <v>18</v>
      </c>
      <c r="N5" s="98" t="s">
        <v>19</v>
      </c>
      <c r="O5" s="98" t="s">
        <v>20</v>
      </c>
      <c r="P5" s="98" t="s">
        <v>18</v>
      </c>
      <c r="Q5" s="98" t="s">
        <v>19</v>
      </c>
      <c r="R5" s="98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98" t="s">
        <v>18</v>
      </c>
      <c r="Z5" s="98" t="s">
        <v>19</v>
      </c>
      <c r="AA5" s="98" t="s">
        <v>20</v>
      </c>
      <c r="AB5" s="323" t="s">
        <v>18</v>
      </c>
      <c r="AC5" s="98" t="s">
        <v>19</v>
      </c>
      <c r="AD5" s="98" t="s">
        <v>20</v>
      </c>
      <c r="AE5" s="98" t="s">
        <v>18</v>
      </c>
      <c r="AF5" s="98" t="s">
        <v>19</v>
      </c>
      <c r="AG5" s="98" t="s">
        <v>20</v>
      </c>
      <c r="AH5" s="98" t="s">
        <v>18</v>
      </c>
      <c r="AI5" s="98" t="s">
        <v>19</v>
      </c>
      <c r="AJ5" s="98" t="s">
        <v>20</v>
      </c>
      <c r="AK5" s="98" t="s">
        <v>18</v>
      </c>
      <c r="AL5" s="98" t="s">
        <v>19</v>
      </c>
      <c r="AM5" s="98" t="s">
        <v>20</v>
      </c>
      <c r="AN5" s="98" t="s">
        <v>18</v>
      </c>
      <c r="AO5" s="98" t="s">
        <v>19</v>
      </c>
      <c r="AP5" s="98" t="s">
        <v>20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11">
        <f>SUM('1月:12月'!D6)</f>
        <v>0</v>
      </c>
      <c r="E6" s="111">
        <f>SUM('1月:12月'!E6)</f>
        <v>0</v>
      </c>
      <c r="F6" s="111">
        <f>SUM('1月:12月'!F6)</f>
        <v>0</v>
      </c>
      <c r="G6" s="111">
        <f>SUM('1月:12月'!G6)</f>
        <v>0</v>
      </c>
      <c r="H6" s="111">
        <f>SUM('1月:12月'!H6)</f>
        <v>0</v>
      </c>
      <c r="I6" s="111">
        <f>SUM('1月:12月'!I6)</f>
        <v>0</v>
      </c>
      <c r="J6" s="111">
        <f>SUM('1月:12月'!J6)</f>
        <v>0</v>
      </c>
      <c r="K6" s="111">
        <f>SUM('1月:12月'!K6)</f>
        <v>0</v>
      </c>
      <c r="L6" s="111">
        <f>SUM('1月:12月'!L6)</f>
        <v>0</v>
      </c>
      <c r="M6" s="111">
        <f>SUM('1月:12月'!M6)</f>
        <v>54</v>
      </c>
      <c r="N6" s="111">
        <f>SUM('1月:12月'!N6)</f>
        <v>2054.9285</v>
      </c>
      <c r="O6" s="111">
        <f>SUM('1月:12月'!O6)</f>
        <v>651314.152</v>
      </c>
      <c r="P6" s="111">
        <f>SUM('1月:12月'!P6)</f>
        <v>25</v>
      </c>
      <c r="Q6" s="111">
        <f>SUM('1月:12月'!Q6)</f>
        <v>3724.5840000000003</v>
      </c>
      <c r="R6" s="111">
        <f>SUM('1月:12月'!R6)</f>
        <v>663603.13100000005</v>
      </c>
      <c r="S6" s="111">
        <f>SUM('1月:12月'!S6)</f>
        <v>0</v>
      </c>
      <c r="T6" s="111">
        <f>SUM('1月:12月'!T6)</f>
        <v>0</v>
      </c>
      <c r="U6" s="111">
        <f>SUM('1月:12月'!U6)</f>
        <v>0</v>
      </c>
      <c r="V6" s="111">
        <f>SUM('1月:12月'!V6)</f>
        <v>25</v>
      </c>
      <c r="W6" s="111">
        <f>SUM('1月:12月'!W6)</f>
        <v>3724.5840000000003</v>
      </c>
      <c r="X6" s="111">
        <f>SUM('1月:12月'!X6)</f>
        <v>663603.13100000005</v>
      </c>
      <c r="Y6" s="111">
        <f>SUM('1月:12月'!Y6)</f>
        <v>1</v>
      </c>
      <c r="Z6" s="111">
        <f>SUM('1月:12月'!Z6)</f>
        <v>547.43700000000001</v>
      </c>
      <c r="AA6" s="111">
        <f>SUM('1月:12月'!AA6)</f>
        <v>94592.557000000001</v>
      </c>
      <c r="AB6" s="324">
        <f>SUM('1月:12月'!AB6)</f>
        <v>0</v>
      </c>
      <c r="AC6" s="111">
        <f>SUM('1月:12月'!AC6)</f>
        <v>0</v>
      </c>
      <c r="AD6" s="111">
        <f>SUM('1月:12月'!AD6)</f>
        <v>0</v>
      </c>
      <c r="AE6" s="111">
        <f>SUM('1月:12月'!AE6)</f>
        <v>0</v>
      </c>
      <c r="AF6" s="111">
        <f>SUM('1月:12月'!AF6)</f>
        <v>0</v>
      </c>
      <c r="AG6" s="111">
        <f>SUM('1月:12月'!AG6)</f>
        <v>0</v>
      </c>
      <c r="AH6" s="111">
        <f>SUM('1月:12月'!AH6)</f>
        <v>0</v>
      </c>
      <c r="AI6" s="111">
        <f>SUM('1月:12月'!AI6)</f>
        <v>0</v>
      </c>
      <c r="AJ6" s="111">
        <f>SUM('1月:12月'!AJ6)</f>
        <v>0</v>
      </c>
      <c r="AK6" s="111">
        <f>SUM('1月:12月'!AK6)</f>
        <v>0</v>
      </c>
      <c r="AL6" s="111">
        <f>SUM('1月:12月'!AL6)</f>
        <v>0</v>
      </c>
      <c r="AM6" s="111">
        <f>SUM('1月:12月'!AM6)</f>
        <v>0</v>
      </c>
      <c r="AN6" s="111">
        <f>SUM('1月:12月'!AN6)</f>
        <v>0</v>
      </c>
      <c r="AO6" s="111">
        <f>SUM('1月:12月'!AO6)</f>
        <v>0</v>
      </c>
      <c r="AP6" s="111">
        <f>SUM('1月:12月'!AP6)</f>
        <v>0</v>
      </c>
      <c r="AQ6" s="108">
        <f>SUM(J6,M6,V6,Y6,AB6,AE6,AH6,AK6,AN6)</f>
        <v>80</v>
      </c>
      <c r="AR6" s="108">
        <f t="shared" ref="AR6:AS7" si="0">SUM(K6,N6,W6,Z6,AC6,AF6,AI6,AL6,AO6)</f>
        <v>6326.9495000000006</v>
      </c>
      <c r="AS6" s="108">
        <f t="shared" si="0"/>
        <v>1409509.84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41">
        <f>SUM('1月:12月'!D7)</f>
        <v>12</v>
      </c>
      <c r="E7" s="41">
        <f>SUM('1月:12月'!E7)</f>
        <v>461.4</v>
      </c>
      <c r="F7" s="41">
        <f>SUM('1月:12月'!F7)</f>
        <v>382648.64491621795</v>
      </c>
      <c r="G7" s="41">
        <f>SUM('1月:12月'!G7)</f>
        <v>1</v>
      </c>
      <c r="H7" s="41">
        <f>SUM('1月:12月'!H7)</f>
        <v>81.335999999999999</v>
      </c>
      <c r="I7" s="41">
        <f>SUM('1月:12月'!I7)</f>
        <v>31679.735000000001</v>
      </c>
      <c r="J7" s="41">
        <f>SUM('1月:12月'!J7)</f>
        <v>13</v>
      </c>
      <c r="K7" s="41">
        <f>SUM('1月:12月'!K7)</f>
        <v>542.73599999999999</v>
      </c>
      <c r="L7" s="41">
        <f>SUM('1月:12月'!L7)</f>
        <v>414328.37991621793</v>
      </c>
      <c r="M7" s="41">
        <f>SUM('1月:12月'!M7)</f>
        <v>184</v>
      </c>
      <c r="N7" s="41">
        <f>SUM('1月:12月'!N7)</f>
        <v>8449.3420000000006</v>
      </c>
      <c r="O7" s="41">
        <f>SUM('1月:12月'!O7)</f>
        <v>2905080.7519999999</v>
      </c>
      <c r="P7" s="41">
        <f>SUM('1月:12月'!P7)</f>
        <v>54</v>
      </c>
      <c r="Q7" s="41">
        <f>SUM('1月:12月'!Q7)</f>
        <v>10193.978999999999</v>
      </c>
      <c r="R7" s="41">
        <f>SUM('1月:12月'!R7)</f>
        <v>1785632.0959999999</v>
      </c>
      <c r="S7" s="41">
        <f>SUM('1月:12月'!S7)</f>
        <v>0</v>
      </c>
      <c r="T7" s="41">
        <f>SUM('1月:12月'!T7)</f>
        <v>0</v>
      </c>
      <c r="U7" s="41">
        <f>SUM('1月:12月'!U7)</f>
        <v>0</v>
      </c>
      <c r="V7" s="41">
        <f>SUM('1月:12月'!V7)</f>
        <v>54</v>
      </c>
      <c r="W7" s="41">
        <f>SUM('1月:12月'!W7)</f>
        <v>10193.978999999999</v>
      </c>
      <c r="X7" s="41">
        <f>SUM('1月:12月'!X7)</f>
        <v>1785632.0959999999</v>
      </c>
      <c r="Y7" s="41">
        <f>SUM('1月:12月'!Y7)</f>
        <v>9</v>
      </c>
      <c r="Z7" s="41">
        <f>SUM('1月:12月'!Z7)</f>
        <v>2162.9569999999999</v>
      </c>
      <c r="AA7" s="41">
        <f>SUM('1月:12月'!AA7)</f>
        <v>381380.36499999999</v>
      </c>
      <c r="AB7" s="325">
        <f>SUM('1月:12月'!AB7)</f>
        <v>0</v>
      </c>
      <c r="AC7" s="41">
        <f>SUM('1月:12月'!AC7)</f>
        <v>0</v>
      </c>
      <c r="AD7" s="41">
        <f>SUM('1月:12月'!AD7)</f>
        <v>0</v>
      </c>
      <c r="AE7" s="41">
        <f>SUM('1月:12月'!AE7)</f>
        <v>0</v>
      </c>
      <c r="AF7" s="41">
        <f>SUM('1月:12月'!AF7)</f>
        <v>0</v>
      </c>
      <c r="AG7" s="41">
        <f>SUM('1月:12月'!AG7)</f>
        <v>0</v>
      </c>
      <c r="AH7" s="41">
        <f>SUM('1月:12月'!AH7)</f>
        <v>0</v>
      </c>
      <c r="AI7" s="41">
        <f>SUM('1月:12月'!AI7)</f>
        <v>0</v>
      </c>
      <c r="AJ7" s="41">
        <f>SUM('1月:12月'!AJ7)</f>
        <v>0</v>
      </c>
      <c r="AK7" s="41">
        <f>SUM('1月:12月'!AK7)</f>
        <v>0</v>
      </c>
      <c r="AL7" s="41">
        <f>SUM('1月:12月'!AL7)</f>
        <v>0</v>
      </c>
      <c r="AM7" s="41">
        <f>SUM('1月:12月'!AM7)</f>
        <v>0</v>
      </c>
      <c r="AN7" s="41">
        <f>SUM('1月:12月'!AN7)</f>
        <v>0</v>
      </c>
      <c r="AO7" s="41">
        <f>SUM('1月:12月'!AO7)</f>
        <v>0</v>
      </c>
      <c r="AP7" s="41">
        <f>SUM('1月:12月'!AP7)</f>
        <v>0</v>
      </c>
      <c r="AQ7" s="45">
        <f>SUM(J7,M7,V7,Y7,AB7,AE7,AH7,AK7,AN7)</f>
        <v>260</v>
      </c>
      <c r="AR7" s="45">
        <f>SUM(K7,N7,W7,Z7,AC7,AF7,AI7,AL7,AO7)</f>
        <v>21349.013999999999</v>
      </c>
      <c r="AS7" s="45">
        <f t="shared" si="0"/>
        <v>5486421.5929162186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11">
        <f>SUM('1月:12月'!D8)</f>
        <v>0</v>
      </c>
      <c r="E8" s="111">
        <f>SUM('1月:12月'!E8)</f>
        <v>0</v>
      </c>
      <c r="F8" s="111">
        <f>SUM('1月:12月'!F8)</f>
        <v>0</v>
      </c>
      <c r="G8" s="111">
        <f>SUM('1月:12月'!G8)</f>
        <v>0</v>
      </c>
      <c r="H8" s="111">
        <f>SUM('1月:12月'!H8)</f>
        <v>0</v>
      </c>
      <c r="I8" s="111">
        <f>SUM('1月:12月'!I8)</f>
        <v>0</v>
      </c>
      <c r="J8" s="111">
        <f>SUM('1月:12月'!J8)</f>
        <v>0</v>
      </c>
      <c r="K8" s="111">
        <f>SUM('1月:12月'!K8)</f>
        <v>0</v>
      </c>
      <c r="L8" s="111">
        <f>SUM('1月:12月'!L8)</f>
        <v>0</v>
      </c>
      <c r="M8" s="111">
        <f>SUM('1月:12月'!M8)</f>
        <v>6</v>
      </c>
      <c r="N8" s="111">
        <f>SUM('1月:12月'!N8)</f>
        <v>564.46199999999999</v>
      </c>
      <c r="O8" s="111">
        <f>SUM('1月:12月'!O8)</f>
        <v>64540.497000000003</v>
      </c>
      <c r="P8" s="111">
        <f>SUM('1月:12月'!P8)</f>
        <v>21</v>
      </c>
      <c r="Q8" s="111">
        <f>SUM('1月:12月'!Q8)</f>
        <v>2079.73</v>
      </c>
      <c r="R8" s="111">
        <f>SUM('1月:12月'!R8)</f>
        <v>177973.40600000002</v>
      </c>
      <c r="S8" s="111">
        <f>SUM('1月:12月'!S8)</f>
        <v>0</v>
      </c>
      <c r="T8" s="111">
        <f>SUM('1月:12月'!T8)</f>
        <v>0</v>
      </c>
      <c r="U8" s="111">
        <f>SUM('1月:12月'!U8)</f>
        <v>0</v>
      </c>
      <c r="V8" s="111">
        <f>SUM('1月:12月'!V8)</f>
        <v>21</v>
      </c>
      <c r="W8" s="111">
        <f>SUM('1月:12月'!W8)</f>
        <v>2079.73</v>
      </c>
      <c r="X8" s="111">
        <f>SUM('1月:12月'!X8)</f>
        <v>177973.40600000002</v>
      </c>
      <c r="Y8" s="111">
        <f>SUM('1月:12月'!Y8)</f>
        <v>0</v>
      </c>
      <c r="Z8" s="111">
        <f>SUM('1月:12月'!Z8)</f>
        <v>0</v>
      </c>
      <c r="AA8" s="111">
        <f>SUM('1月:12月'!AA8)</f>
        <v>0</v>
      </c>
      <c r="AB8" s="324">
        <f>SUM('1月:12月'!AB8)</f>
        <v>0</v>
      </c>
      <c r="AC8" s="111">
        <f>SUM('1月:12月'!AC8)</f>
        <v>0</v>
      </c>
      <c r="AD8" s="111">
        <f>SUM('1月:12月'!AD8)</f>
        <v>0</v>
      </c>
      <c r="AE8" s="111">
        <f>SUM('1月:12月'!AE8)</f>
        <v>0</v>
      </c>
      <c r="AF8" s="111">
        <f>SUM('1月:12月'!AF8)</f>
        <v>0</v>
      </c>
      <c r="AG8" s="111">
        <f>SUM('1月:12月'!AG8)</f>
        <v>0</v>
      </c>
      <c r="AH8" s="111">
        <f>SUM('1月:12月'!AH8)</f>
        <v>0</v>
      </c>
      <c r="AI8" s="111">
        <f>SUM('1月:12月'!AI8)</f>
        <v>0</v>
      </c>
      <c r="AJ8" s="111">
        <f>SUM('1月:12月'!AJ8)</f>
        <v>0</v>
      </c>
      <c r="AK8" s="111">
        <f>SUM('1月:12月'!AK8)</f>
        <v>0</v>
      </c>
      <c r="AL8" s="111">
        <f>SUM('1月:12月'!AL8)</f>
        <v>0</v>
      </c>
      <c r="AM8" s="111">
        <f>SUM('1月:12月'!AM8)</f>
        <v>0</v>
      </c>
      <c r="AN8" s="111">
        <f>SUM('1月:12月'!AN8)</f>
        <v>0</v>
      </c>
      <c r="AO8" s="111">
        <f>SUM('1月:12月'!AO8)</f>
        <v>0</v>
      </c>
      <c r="AP8" s="111">
        <f>SUM('1月:12月'!AP8)</f>
        <v>0</v>
      </c>
      <c r="AQ8" s="108">
        <f t="shared" ref="AQ8:AQ57" si="1">SUM(J8,M8,V8,Y8,AB8,AE8,AH8,AK8,AN8)</f>
        <v>27</v>
      </c>
      <c r="AR8" s="108">
        <f t="shared" ref="AR8:AR57" si="2">SUM(K8,N8,W8,Z8,AC8,AF8,AI8,AL8,AO8)</f>
        <v>2644.192</v>
      </c>
      <c r="AS8" s="108">
        <f t="shared" ref="AS8:AS57" si="3">SUM(L8,O8,X8,AA8,AD8,AG8,AJ8,AM8,AP8)</f>
        <v>242513.90300000002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41">
        <f>SUM('1月:12月'!D9)</f>
        <v>10</v>
      </c>
      <c r="E9" s="41">
        <f>SUM('1月:12月'!E9)</f>
        <v>448.19600000000003</v>
      </c>
      <c r="F9" s="41">
        <f>SUM('1月:12月'!F9)</f>
        <v>33374.148092415933</v>
      </c>
      <c r="G9" s="41">
        <f>SUM('1月:12月'!G9)</f>
        <v>0</v>
      </c>
      <c r="H9" s="41">
        <f>SUM('1月:12月'!H9)</f>
        <v>0</v>
      </c>
      <c r="I9" s="41">
        <f>SUM('1月:12月'!I9)</f>
        <v>0</v>
      </c>
      <c r="J9" s="41">
        <f>SUM('1月:12月'!J9)</f>
        <v>10</v>
      </c>
      <c r="K9" s="41">
        <f>SUM('1月:12月'!K9)</f>
        <v>448.19600000000003</v>
      </c>
      <c r="L9" s="41">
        <f>SUM('1月:12月'!L9)</f>
        <v>33374.148092415933</v>
      </c>
      <c r="M9" s="41">
        <f>SUM('1月:12月'!M9)</f>
        <v>95</v>
      </c>
      <c r="N9" s="41">
        <f>SUM('1月:12月'!N9)</f>
        <v>6543.2924999999996</v>
      </c>
      <c r="O9" s="41">
        <f>SUM('1月:12月'!O9)</f>
        <v>672217.45200000005</v>
      </c>
      <c r="P9" s="41">
        <f>SUM('1月:12月'!P9)</f>
        <v>297</v>
      </c>
      <c r="Q9" s="41">
        <f>SUM('1月:12月'!Q9)</f>
        <v>33273.33</v>
      </c>
      <c r="R9" s="41">
        <f>SUM('1月:12月'!R9)</f>
        <v>3106037.44</v>
      </c>
      <c r="S9" s="41">
        <f>SUM('1月:12月'!S9)</f>
        <v>0</v>
      </c>
      <c r="T9" s="41">
        <f>SUM('1月:12月'!T9)</f>
        <v>0</v>
      </c>
      <c r="U9" s="41">
        <f>SUM('1月:12月'!U9)</f>
        <v>0</v>
      </c>
      <c r="V9" s="41">
        <f>SUM('1月:12月'!V9)</f>
        <v>297</v>
      </c>
      <c r="W9" s="41">
        <f>SUM('1月:12月'!W9)</f>
        <v>33273.33</v>
      </c>
      <c r="X9" s="41">
        <f>SUM('1月:12月'!X9)</f>
        <v>3106037.44</v>
      </c>
      <c r="Y9" s="41">
        <f>SUM('1月:12月'!Y9)</f>
        <v>3</v>
      </c>
      <c r="Z9" s="41">
        <f>SUM('1月:12月'!Z9)</f>
        <v>175.29399999999998</v>
      </c>
      <c r="AA9" s="41">
        <f>SUM('1月:12月'!AA9)</f>
        <v>14540.898000000001</v>
      </c>
      <c r="AB9" s="325">
        <f>SUM('1月:12月'!AB9)</f>
        <v>0</v>
      </c>
      <c r="AC9" s="41">
        <f>SUM('1月:12月'!AC9)</f>
        <v>0</v>
      </c>
      <c r="AD9" s="41">
        <f>SUM('1月:12月'!AD9)</f>
        <v>0</v>
      </c>
      <c r="AE9" s="41">
        <f>SUM('1月:12月'!AE9)</f>
        <v>0</v>
      </c>
      <c r="AF9" s="41">
        <f>SUM('1月:12月'!AF9)</f>
        <v>0</v>
      </c>
      <c r="AG9" s="41">
        <f>SUM('1月:12月'!AG9)</f>
        <v>0</v>
      </c>
      <c r="AH9" s="41">
        <f>SUM('1月:12月'!AH9)</f>
        <v>0</v>
      </c>
      <c r="AI9" s="41">
        <f>SUM('1月:12月'!AI9)</f>
        <v>0</v>
      </c>
      <c r="AJ9" s="41">
        <f>SUM('1月:12月'!AJ9)</f>
        <v>0</v>
      </c>
      <c r="AK9" s="41">
        <f>SUM('1月:12月'!AK9)</f>
        <v>0</v>
      </c>
      <c r="AL9" s="41">
        <f>SUM('1月:12月'!AL9)</f>
        <v>0</v>
      </c>
      <c r="AM9" s="41">
        <f>SUM('1月:12月'!AM9)</f>
        <v>0</v>
      </c>
      <c r="AN9" s="41">
        <f>SUM('1月:12月'!AN9)</f>
        <v>0</v>
      </c>
      <c r="AO9" s="41">
        <f>SUM('1月:12月'!AO9)</f>
        <v>0</v>
      </c>
      <c r="AP9" s="41">
        <f>SUM('1月:12月'!AP9)</f>
        <v>0</v>
      </c>
      <c r="AQ9" s="45">
        <f t="shared" si="1"/>
        <v>405</v>
      </c>
      <c r="AR9" s="45">
        <f t="shared" si="2"/>
        <v>40440.112500000003</v>
      </c>
      <c r="AS9" s="45">
        <f t="shared" si="3"/>
        <v>3826169.9380924162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11">
        <f>SUM('1月:12月'!D10)</f>
        <v>0</v>
      </c>
      <c r="E10" s="111">
        <f>SUM('1月:12月'!E10)</f>
        <v>0</v>
      </c>
      <c r="F10" s="111">
        <f>SUM('1月:12月'!F10)</f>
        <v>0</v>
      </c>
      <c r="G10" s="111">
        <f>SUM('1月:12月'!G10)</f>
        <v>0</v>
      </c>
      <c r="H10" s="111">
        <f>SUM('1月:12月'!H10)</f>
        <v>0</v>
      </c>
      <c r="I10" s="111">
        <f>SUM('1月:12月'!I10)</f>
        <v>0</v>
      </c>
      <c r="J10" s="111">
        <f>SUM('1月:12月'!J10)</f>
        <v>0</v>
      </c>
      <c r="K10" s="111">
        <f>SUM('1月:12月'!K10)</f>
        <v>0</v>
      </c>
      <c r="L10" s="111">
        <f>SUM('1月:12月'!L10)</f>
        <v>0</v>
      </c>
      <c r="M10" s="111">
        <f>SUM('1月:12月'!M10)</f>
        <v>0</v>
      </c>
      <c r="N10" s="111">
        <f>SUM('1月:12月'!N10)</f>
        <v>0</v>
      </c>
      <c r="O10" s="111">
        <f>SUM('1月:12月'!O10)</f>
        <v>0</v>
      </c>
      <c r="P10" s="111">
        <f>SUM('1月:12月'!P10)</f>
        <v>0</v>
      </c>
      <c r="Q10" s="111">
        <f>SUM('1月:12月'!Q10)</f>
        <v>0</v>
      </c>
      <c r="R10" s="111">
        <f>SUM('1月:12月'!R10)</f>
        <v>0</v>
      </c>
      <c r="S10" s="111">
        <f>SUM('1月:12月'!S10)</f>
        <v>0</v>
      </c>
      <c r="T10" s="111">
        <f>SUM('1月:12月'!T10)</f>
        <v>0</v>
      </c>
      <c r="U10" s="111">
        <f>SUM('1月:12月'!U10)</f>
        <v>0</v>
      </c>
      <c r="V10" s="111">
        <f>SUM('1月:12月'!V10)</f>
        <v>0</v>
      </c>
      <c r="W10" s="111">
        <f>SUM('1月:12月'!W10)</f>
        <v>0</v>
      </c>
      <c r="X10" s="111">
        <f>SUM('1月:12月'!X10)</f>
        <v>0</v>
      </c>
      <c r="Y10" s="111">
        <f>SUM('1月:12月'!Y10)</f>
        <v>0</v>
      </c>
      <c r="Z10" s="111">
        <f>SUM('1月:12月'!Z10)</f>
        <v>0</v>
      </c>
      <c r="AA10" s="111">
        <f>SUM('1月:12月'!AA10)</f>
        <v>0</v>
      </c>
      <c r="AB10" s="324">
        <f>SUM('1月:12月'!AB10)</f>
        <v>0</v>
      </c>
      <c r="AC10" s="111">
        <f>SUM('1月:12月'!AC10)</f>
        <v>0</v>
      </c>
      <c r="AD10" s="111">
        <f>SUM('1月:12月'!AD10)</f>
        <v>0</v>
      </c>
      <c r="AE10" s="111">
        <f>SUM('1月:12月'!AE10)</f>
        <v>0</v>
      </c>
      <c r="AF10" s="111">
        <f>SUM('1月:12月'!AF10)</f>
        <v>0</v>
      </c>
      <c r="AG10" s="111">
        <f>SUM('1月:12月'!AG10)</f>
        <v>0</v>
      </c>
      <c r="AH10" s="111">
        <f>SUM('1月:12月'!AH10)</f>
        <v>0</v>
      </c>
      <c r="AI10" s="111">
        <f>SUM('1月:12月'!AI10)</f>
        <v>0</v>
      </c>
      <c r="AJ10" s="111">
        <f>SUM('1月:12月'!AJ10)</f>
        <v>0</v>
      </c>
      <c r="AK10" s="111">
        <f>SUM('1月:12月'!AK10)</f>
        <v>0</v>
      </c>
      <c r="AL10" s="111">
        <f>SUM('1月:12月'!AL10)</f>
        <v>0</v>
      </c>
      <c r="AM10" s="111">
        <f>SUM('1月:12月'!AM10)</f>
        <v>0</v>
      </c>
      <c r="AN10" s="111">
        <f>SUM('1月:12月'!AN10)</f>
        <v>0</v>
      </c>
      <c r="AO10" s="111">
        <f>SUM('1月:12月'!AO10)</f>
        <v>0</v>
      </c>
      <c r="AP10" s="111">
        <f>SUM('1月:12月'!AP10)</f>
        <v>0</v>
      </c>
      <c r="AQ10" s="108">
        <f t="shared" si="1"/>
        <v>0</v>
      </c>
      <c r="AR10" s="108">
        <f t="shared" si="2"/>
        <v>0</v>
      </c>
      <c r="AS10" s="108">
        <f t="shared" si="3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41">
        <f>SUM('1月:12月'!D11)</f>
        <v>0</v>
      </c>
      <c r="E11" s="41">
        <f>SUM('1月:12月'!E11)</f>
        <v>0</v>
      </c>
      <c r="F11" s="41">
        <f>SUM('1月:12月'!F11)</f>
        <v>0</v>
      </c>
      <c r="G11" s="41">
        <f>SUM('1月:12月'!G11)</f>
        <v>0</v>
      </c>
      <c r="H11" s="41">
        <f>SUM('1月:12月'!H11)</f>
        <v>0</v>
      </c>
      <c r="I11" s="41">
        <f>SUM('1月:12月'!I11)</f>
        <v>0</v>
      </c>
      <c r="J11" s="41">
        <f>SUM('1月:12月'!J11)</f>
        <v>0</v>
      </c>
      <c r="K11" s="41">
        <f>SUM('1月:12月'!K11)</f>
        <v>0</v>
      </c>
      <c r="L11" s="41">
        <f>SUM('1月:12月'!L11)</f>
        <v>0</v>
      </c>
      <c r="M11" s="41">
        <f>SUM('1月:12月'!M11)</f>
        <v>0</v>
      </c>
      <c r="N11" s="41">
        <f>SUM('1月:12月'!N11)</f>
        <v>0</v>
      </c>
      <c r="O11" s="41">
        <f>SUM('1月:12月'!O11)</f>
        <v>0</v>
      </c>
      <c r="P11" s="41">
        <f>SUM('1月:12月'!P11)</f>
        <v>0</v>
      </c>
      <c r="Q11" s="41">
        <f>SUM('1月:12月'!Q11)</f>
        <v>0</v>
      </c>
      <c r="R11" s="41">
        <f>SUM('1月:12月'!R11)</f>
        <v>0</v>
      </c>
      <c r="S11" s="41">
        <f>SUM('1月:12月'!S11)</f>
        <v>0</v>
      </c>
      <c r="T11" s="41">
        <f>SUM('1月:12月'!T11)</f>
        <v>0</v>
      </c>
      <c r="U11" s="41">
        <f>SUM('1月:12月'!U11)</f>
        <v>0</v>
      </c>
      <c r="V11" s="41">
        <f>SUM('1月:12月'!V11)</f>
        <v>0</v>
      </c>
      <c r="W11" s="41">
        <f>SUM('1月:12月'!W11)</f>
        <v>0</v>
      </c>
      <c r="X11" s="41">
        <f>SUM('1月:12月'!X11)</f>
        <v>0</v>
      </c>
      <c r="Y11" s="41">
        <f>SUM('1月:12月'!Y11)</f>
        <v>0</v>
      </c>
      <c r="Z11" s="41">
        <f>SUM('1月:12月'!Z11)</f>
        <v>0</v>
      </c>
      <c r="AA11" s="41">
        <f>SUM('1月:12月'!AA11)</f>
        <v>0</v>
      </c>
      <c r="AB11" s="325">
        <f>SUM('1月:12月'!AB11)</f>
        <v>0</v>
      </c>
      <c r="AC11" s="41">
        <f>SUM('1月:12月'!AC11)</f>
        <v>0</v>
      </c>
      <c r="AD11" s="41">
        <f>SUM('1月:12月'!AD11)</f>
        <v>0</v>
      </c>
      <c r="AE11" s="41">
        <f>SUM('1月:12月'!AE11)</f>
        <v>0</v>
      </c>
      <c r="AF11" s="41">
        <f>SUM('1月:12月'!AF11)</f>
        <v>0</v>
      </c>
      <c r="AG11" s="41">
        <f>SUM('1月:12月'!AG11)</f>
        <v>0</v>
      </c>
      <c r="AH11" s="41">
        <f>SUM('1月:12月'!AH11)</f>
        <v>0</v>
      </c>
      <c r="AI11" s="41">
        <f>SUM('1月:12月'!AI11)</f>
        <v>0</v>
      </c>
      <c r="AJ11" s="41">
        <f>SUM('1月:12月'!AJ11)</f>
        <v>0</v>
      </c>
      <c r="AK11" s="41">
        <f>SUM('1月:12月'!AK11)</f>
        <v>0</v>
      </c>
      <c r="AL11" s="41">
        <f>SUM('1月:12月'!AL11)</f>
        <v>0</v>
      </c>
      <c r="AM11" s="41">
        <f>SUM('1月:12月'!AM11)</f>
        <v>0</v>
      </c>
      <c r="AN11" s="41">
        <f>SUM('1月:12月'!AN11)</f>
        <v>0</v>
      </c>
      <c r="AO11" s="41">
        <f>SUM('1月:12月'!AO11)</f>
        <v>0</v>
      </c>
      <c r="AP11" s="41">
        <f>SUM('1月:12月'!AP11)</f>
        <v>0</v>
      </c>
      <c r="AQ11" s="45">
        <f t="shared" si="1"/>
        <v>0</v>
      </c>
      <c r="AR11" s="45">
        <f t="shared" si="2"/>
        <v>0</v>
      </c>
      <c r="AS11" s="45">
        <f t="shared" si="3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11">
        <f>SUM('1月:12月'!D12)</f>
        <v>0</v>
      </c>
      <c r="E12" s="111">
        <f>SUM('1月:12月'!E12)</f>
        <v>0</v>
      </c>
      <c r="F12" s="111">
        <f>SUM('1月:12月'!F12)</f>
        <v>0</v>
      </c>
      <c r="G12" s="111">
        <f>SUM('1月:12月'!G12)</f>
        <v>0</v>
      </c>
      <c r="H12" s="111">
        <f>SUM('1月:12月'!H12)</f>
        <v>0</v>
      </c>
      <c r="I12" s="111">
        <f>SUM('1月:12月'!I12)</f>
        <v>0</v>
      </c>
      <c r="J12" s="111">
        <f>SUM('1月:12月'!J12)</f>
        <v>0</v>
      </c>
      <c r="K12" s="111">
        <f>SUM('1月:12月'!K12)</f>
        <v>0</v>
      </c>
      <c r="L12" s="111">
        <f>SUM('1月:12月'!L12)</f>
        <v>0</v>
      </c>
      <c r="M12" s="111">
        <f>SUM('1月:12月'!M12)</f>
        <v>0</v>
      </c>
      <c r="N12" s="111">
        <f>SUM('1月:12月'!N12)</f>
        <v>0</v>
      </c>
      <c r="O12" s="111">
        <f>SUM('1月:12月'!O12)</f>
        <v>0</v>
      </c>
      <c r="P12" s="111">
        <f>SUM('1月:12月'!P12)</f>
        <v>0</v>
      </c>
      <c r="Q12" s="111">
        <f>SUM('1月:12月'!Q12)</f>
        <v>0</v>
      </c>
      <c r="R12" s="111">
        <f>SUM('1月:12月'!R12)</f>
        <v>0</v>
      </c>
      <c r="S12" s="111">
        <f>SUM('1月:12月'!S12)</f>
        <v>0</v>
      </c>
      <c r="T12" s="111">
        <f>SUM('1月:12月'!T12)</f>
        <v>0</v>
      </c>
      <c r="U12" s="111">
        <f>SUM('1月:12月'!U12)</f>
        <v>0</v>
      </c>
      <c r="V12" s="111">
        <f>SUM('1月:12月'!V12)</f>
        <v>0</v>
      </c>
      <c r="W12" s="111">
        <f>SUM('1月:12月'!W12)</f>
        <v>0</v>
      </c>
      <c r="X12" s="111">
        <f>SUM('1月:12月'!X12)</f>
        <v>0</v>
      </c>
      <c r="Y12" s="111">
        <f>SUM('1月:12月'!Y12)</f>
        <v>0</v>
      </c>
      <c r="Z12" s="111">
        <f>SUM('1月:12月'!Z12)</f>
        <v>0</v>
      </c>
      <c r="AA12" s="111">
        <f>SUM('1月:12月'!AA12)</f>
        <v>0</v>
      </c>
      <c r="AB12" s="324">
        <f>SUM('1月:12月'!AB12)</f>
        <v>2</v>
      </c>
      <c r="AC12" s="111">
        <f>SUM('1月:12月'!AC12)</f>
        <v>0.2165</v>
      </c>
      <c r="AD12" s="111">
        <f>SUM('1月:12月'!AD12)</f>
        <v>42.93</v>
      </c>
      <c r="AE12" s="111">
        <f>SUM('1月:12月'!AE12)</f>
        <v>0</v>
      </c>
      <c r="AF12" s="111">
        <f>SUM('1月:12月'!AF12)</f>
        <v>0</v>
      </c>
      <c r="AG12" s="111">
        <f>SUM('1月:12月'!AG12)</f>
        <v>0</v>
      </c>
      <c r="AH12" s="111">
        <f>SUM('1月:12月'!AH12)</f>
        <v>0</v>
      </c>
      <c r="AI12" s="111">
        <f>SUM('1月:12月'!AI12)</f>
        <v>0</v>
      </c>
      <c r="AJ12" s="111">
        <f>SUM('1月:12月'!AJ12)</f>
        <v>0</v>
      </c>
      <c r="AK12" s="111">
        <f>SUM('1月:12月'!AK12)</f>
        <v>0</v>
      </c>
      <c r="AL12" s="111">
        <f>SUM('1月:12月'!AL12)</f>
        <v>0</v>
      </c>
      <c r="AM12" s="111">
        <f>SUM('1月:12月'!AM12)</f>
        <v>0</v>
      </c>
      <c r="AN12" s="111">
        <f>SUM('1月:12月'!AN12)</f>
        <v>0</v>
      </c>
      <c r="AO12" s="111">
        <f>SUM('1月:12月'!AO12)</f>
        <v>0</v>
      </c>
      <c r="AP12" s="111">
        <f>SUM('1月:12月'!AP12)</f>
        <v>0</v>
      </c>
      <c r="AQ12" s="108">
        <f t="shared" si="1"/>
        <v>2</v>
      </c>
      <c r="AR12" s="108">
        <f t="shared" si="2"/>
        <v>0.2165</v>
      </c>
      <c r="AS12" s="108">
        <f t="shared" si="3"/>
        <v>42.93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41">
        <f>SUM('1月:12月'!D13)</f>
        <v>0</v>
      </c>
      <c r="E13" s="41">
        <f>SUM('1月:12月'!E13)</f>
        <v>0</v>
      </c>
      <c r="F13" s="41">
        <f>SUM('1月:12月'!F13)</f>
        <v>0</v>
      </c>
      <c r="G13" s="41">
        <f>SUM('1月:12月'!G13)</f>
        <v>0</v>
      </c>
      <c r="H13" s="41">
        <f>SUM('1月:12月'!H13)</f>
        <v>0</v>
      </c>
      <c r="I13" s="41">
        <f>SUM('1月:12月'!I13)</f>
        <v>0</v>
      </c>
      <c r="J13" s="41">
        <f>SUM('1月:12月'!J13)</f>
        <v>0</v>
      </c>
      <c r="K13" s="41">
        <f>SUM('1月:12月'!K13)</f>
        <v>0</v>
      </c>
      <c r="L13" s="41">
        <f>SUM('1月:12月'!L13)</f>
        <v>0</v>
      </c>
      <c r="M13" s="41">
        <f>SUM('1月:12月'!M13)</f>
        <v>0</v>
      </c>
      <c r="N13" s="41">
        <f>SUM('1月:12月'!N13)</f>
        <v>0</v>
      </c>
      <c r="O13" s="41">
        <f>SUM('1月:12月'!O13)</f>
        <v>0</v>
      </c>
      <c r="P13" s="41">
        <f>SUM('1月:12月'!P13)</f>
        <v>0</v>
      </c>
      <c r="Q13" s="41">
        <f>SUM('1月:12月'!Q13)</f>
        <v>0</v>
      </c>
      <c r="R13" s="41">
        <f>SUM('1月:12月'!R13)</f>
        <v>0</v>
      </c>
      <c r="S13" s="41">
        <f>SUM('1月:12月'!S13)</f>
        <v>0</v>
      </c>
      <c r="T13" s="41">
        <f>SUM('1月:12月'!T13)</f>
        <v>0</v>
      </c>
      <c r="U13" s="41">
        <f>SUM('1月:12月'!U13)</f>
        <v>0</v>
      </c>
      <c r="V13" s="41">
        <f>SUM('1月:12月'!V13)</f>
        <v>0</v>
      </c>
      <c r="W13" s="41">
        <f>SUM('1月:12月'!W13)</f>
        <v>0</v>
      </c>
      <c r="X13" s="41">
        <f>SUM('1月:12月'!X13)</f>
        <v>0</v>
      </c>
      <c r="Y13" s="41">
        <f>SUM('1月:12月'!Y13)</f>
        <v>0</v>
      </c>
      <c r="Z13" s="41">
        <f>SUM('1月:12月'!Z13)</f>
        <v>0</v>
      </c>
      <c r="AA13" s="41">
        <f>SUM('1月:12月'!AA13)</f>
        <v>0</v>
      </c>
      <c r="AB13" s="325">
        <f>SUM('1月:12月'!AB13)</f>
        <v>0</v>
      </c>
      <c r="AC13" s="41">
        <f>SUM('1月:12月'!AC13)</f>
        <v>0</v>
      </c>
      <c r="AD13" s="41">
        <f>SUM('1月:12月'!AD13)</f>
        <v>0</v>
      </c>
      <c r="AE13" s="41">
        <f>SUM('1月:12月'!AE13)</f>
        <v>0</v>
      </c>
      <c r="AF13" s="41">
        <f>SUM('1月:12月'!AF13)</f>
        <v>0</v>
      </c>
      <c r="AG13" s="41">
        <f>SUM('1月:12月'!AG13)</f>
        <v>0</v>
      </c>
      <c r="AH13" s="41">
        <f>SUM('1月:12月'!AH13)</f>
        <v>0</v>
      </c>
      <c r="AI13" s="41">
        <f>SUM('1月:12月'!AI13)</f>
        <v>0</v>
      </c>
      <c r="AJ13" s="41">
        <f>SUM('1月:12月'!AJ13)</f>
        <v>0</v>
      </c>
      <c r="AK13" s="41">
        <f>SUM('1月:12月'!AK13)</f>
        <v>0</v>
      </c>
      <c r="AL13" s="41">
        <f>SUM('1月:12月'!AL13)</f>
        <v>0</v>
      </c>
      <c r="AM13" s="41">
        <f>SUM('1月:12月'!AM13)</f>
        <v>0</v>
      </c>
      <c r="AN13" s="41">
        <f>SUM('1月:12月'!AN13)</f>
        <v>0</v>
      </c>
      <c r="AO13" s="41">
        <f>SUM('1月:12月'!AO13)</f>
        <v>0</v>
      </c>
      <c r="AP13" s="41">
        <f>SUM('1月:12月'!AP13)</f>
        <v>0</v>
      </c>
      <c r="AQ13" s="45">
        <f t="shared" si="1"/>
        <v>0</v>
      </c>
      <c r="AR13" s="45">
        <f t="shared" si="2"/>
        <v>0</v>
      </c>
      <c r="AS13" s="45">
        <f t="shared" si="3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11">
        <f>SUM('1月:12月'!D14)</f>
        <v>0</v>
      </c>
      <c r="E14" s="111">
        <f>SUM('1月:12月'!E14)</f>
        <v>0</v>
      </c>
      <c r="F14" s="111">
        <f>SUM('1月:12月'!F14)</f>
        <v>0</v>
      </c>
      <c r="G14" s="111">
        <f>SUM('1月:12月'!G14)</f>
        <v>0</v>
      </c>
      <c r="H14" s="111">
        <f>SUM('1月:12月'!H14)</f>
        <v>0</v>
      </c>
      <c r="I14" s="111">
        <f>SUM('1月:12月'!I14)</f>
        <v>0</v>
      </c>
      <c r="J14" s="111">
        <f>SUM('1月:12月'!J14)</f>
        <v>0</v>
      </c>
      <c r="K14" s="111">
        <f>SUM('1月:12月'!K14)</f>
        <v>0</v>
      </c>
      <c r="L14" s="111">
        <f>SUM('1月:12月'!L14)</f>
        <v>0</v>
      </c>
      <c r="M14" s="111">
        <f>SUM('1月:12月'!M14)</f>
        <v>0</v>
      </c>
      <c r="N14" s="111">
        <f>SUM('1月:12月'!N14)</f>
        <v>0</v>
      </c>
      <c r="O14" s="111">
        <f>SUM('1月:12月'!O14)</f>
        <v>0</v>
      </c>
      <c r="P14" s="111">
        <f>SUM('1月:12月'!P14)</f>
        <v>2016</v>
      </c>
      <c r="Q14" s="111">
        <f>SUM('1月:12月'!Q14)</f>
        <v>15894.094399999998</v>
      </c>
      <c r="R14" s="111">
        <f>SUM('1月:12月'!R14)</f>
        <v>2734227.051</v>
      </c>
      <c r="S14" s="111">
        <f>SUM('1月:12月'!S14)</f>
        <v>0</v>
      </c>
      <c r="T14" s="111">
        <f>SUM('1月:12月'!T14)</f>
        <v>0</v>
      </c>
      <c r="U14" s="111">
        <f>SUM('1月:12月'!U14)</f>
        <v>0</v>
      </c>
      <c r="V14" s="111">
        <f>SUM('1月:12月'!V14)</f>
        <v>2016</v>
      </c>
      <c r="W14" s="111">
        <f>SUM('1月:12月'!W14)</f>
        <v>15894.094399999998</v>
      </c>
      <c r="X14" s="111">
        <f>SUM('1月:12月'!X14)</f>
        <v>2734227.051</v>
      </c>
      <c r="Y14" s="111">
        <f>SUM('1月:12月'!Y14)</f>
        <v>396</v>
      </c>
      <c r="Z14" s="111">
        <f>SUM('1月:12月'!Z14)</f>
        <v>2247.6570999999999</v>
      </c>
      <c r="AA14" s="111">
        <f>SUM('1月:12月'!AA14)</f>
        <v>258246.587</v>
      </c>
      <c r="AB14" s="324">
        <f>SUM('1月:12月'!AB14)</f>
        <v>0</v>
      </c>
      <c r="AC14" s="111">
        <f>SUM('1月:12月'!AC14)</f>
        <v>0</v>
      </c>
      <c r="AD14" s="111">
        <f>SUM('1月:12月'!AD14)</f>
        <v>0</v>
      </c>
      <c r="AE14" s="111">
        <f>SUM('1月:12月'!AE14)</f>
        <v>0</v>
      </c>
      <c r="AF14" s="111">
        <f>SUM('1月:12月'!AF14)</f>
        <v>0</v>
      </c>
      <c r="AG14" s="111">
        <f>SUM('1月:12月'!AG14)</f>
        <v>0</v>
      </c>
      <c r="AH14" s="111">
        <f>SUM('1月:12月'!AH14)</f>
        <v>0</v>
      </c>
      <c r="AI14" s="111">
        <f>SUM('1月:12月'!AI14)</f>
        <v>0</v>
      </c>
      <c r="AJ14" s="111">
        <f>SUM('1月:12月'!AJ14)</f>
        <v>0</v>
      </c>
      <c r="AK14" s="111">
        <f>SUM('1月:12月'!AK14)</f>
        <v>0</v>
      </c>
      <c r="AL14" s="111">
        <f>SUM('1月:12月'!AL14)</f>
        <v>0</v>
      </c>
      <c r="AM14" s="111">
        <f>SUM('1月:12月'!AM14)</f>
        <v>0</v>
      </c>
      <c r="AN14" s="111">
        <f>SUM('1月:12月'!AN14)</f>
        <v>0</v>
      </c>
      <c r="AO14" s="111">
        <f>SUM('1月:12月'!AO14)</f>
        <v>0</v>
      </c>
      <c r="AP14" s="111">
        <f>SUM('1月:12月'!AP14)</f>
        <v>0</v>
      </c>
      <c r="AQ14" s="108">
        <f t="shared" si="1"/>
        <v>2412</v>
      </c>
      <c r="AR14" s="108">
        <f t="shared" si="2"/>
        <v>18141.751499999998</v>
      </c>
      <c r="AS14" s="108">
        <f t="shared" si="3"/>
        <v>2992473.6379999998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41">
        <f>SUM('1月:12月'!D15)</f>
        <v>0</v>
      </c>
      <c r="E15" s="41">
        <f>SUM('1月:12月'!E15)</f>
        <v>0</v>
      </c>
      <c r="F15" s="41">
        <f>SUM('1月:12月'!F15)</f>
        <v>0</v>
      </c>
      <c r="G15" s="41">
        <f>SUM('1月:12月'!G15)</f>
        <v>0</v>
      </c>
      <c r="H15" s="41">
        <f>SUM('1月:12月'!H15)</f>
        <v>0</v>
      </c>
      <c r="I15" s="41">
        <f>SUM('1月:12月'!I15)</f>
        <v>0</v>
      </c>
      <c r="J15" s="41">
        <f>SUM('1月:12月'!J15)</f>
        <v>0</v>
      </c>
      <c r="K15" s="41">
        <f>SUM('1月:12月'!K15)</f>
        <v>0</v>
      </c>
      <c r="L15" s="41">
        <f>SUM('1月:12月'!L15)</f>
        <v>0</v>
      </c>
      <c r="M15" s="41">
        <f>SUM('1月:12月'!M15)</f>
        <v>0</v>
      </c>
      <c r="N15" s="41">
        <f>SUM('1月:12月'!N15)</f>
        <v>0</v>
      </c>
      <c r="O15" s="41">
        <f>SUM('1月:12月'!O15)</f>
        <v>0</v>
      </c>
      <c r="P15" s="41">
        <f>SUM('1月:12月'!P15)</f>
        <v>0</v>
      </c>
      <c r="Q15" s="41">
        <f>SUM('1月:12月'!Q15)</f>
        <v>0</v>
      </c>
      <c r="R15" s="41">
        <f>SUM('1月:12月'!R15)</f>
        <v>0</v>
      </c>
      <c r="S15" s="41">
        <f>SUM('1月:12月'!S15)</f>
        <v>0</v>
      </c>
      <c r="T15" s="41">
        <f>SUM('1月:12月'!T15)</f>
        <v>0</v>
      </c>
      <c r="U15" s="41">
        <f>SUM('1月:12月'!U15)</f>
        <v>0</v>
      </c>
      <c r="V15" s="41">
        <f>SUM('1月:12月'!V15)</f>
        <v>0</v>
      </c>
      <c r="W15" s="41">
        <f>SUM('1月:12月'!W15)</f>
        <v>0</v>
      </c>
      <c r="X15" s="41">
        <f>SUM('1月:12月'!X15)</f>
        <v>0</v>
      </c>
      <c r="Y15" s="41">
        <f>SUM('1月:12月'!Y15)</f>
        <v>0</v>
      </c>
      <c r="Z15" s="41">
        <f>SUM('1月:12月'!Z15)</f>
        <v>0</v>
      </c>
      <c r="AA15" s="41">
        <f>SUM('1月:12月'!AA15)</f>
        <v>0</v>
      </c>
      <c r="AB15" s="325">
        <f>SUM('1月:12月'!AB15)</f>
        <v>0</v>
      </c>
      <c r="AC15" s="41">
        <f>SUM('1月:12月'!AC15)</f>
        <v>0</v>
      </c>
      <c r="AD15" s="41">
        <f>SUM('1月:12月'!AD15)</f>
        <v>0</v>
      </c>
      <c r="AE15" s="41">
        <f>SUM('1月:12月'!AE15)</f>
        <v>0</v>
      </c>
      <c r="AF15" s="41">
        <f>SUM('1月:12月'!AF15)</f>
        <v>0</v>
      </c>
      <c r="AG15" s="41">
        <f>SUM('1月:12月'!AG15)</f>
        <v>0</v>
      </c>
      <c r="AH15" s="41">
        <f>SUM('1月:12月'!AH15)</f>
        <v>0</v>
      </c>
      <c r="AI15" s="41">
        <f>SUM('1月:12月'!AI15)</f>
        <v>0</v>
      </c>
      <c r="AJ15" s="41">
        <f>SUM('1月:12月'!AJ15)</f>
        <v>0</v>
      </c>
      <c r="AK15" s="41">
        <f>SUM('1月:12月'!AK15)</f>
        <v>0</v>
      </c>
      <c r="AL15" s="41">
        <f>SUM('1月:12月'!AL15)</f>
        <v>0</v>
      </c>
      <c r="AM15" s="41">
        <f>SUM('1月:12月'!AM15)</f>
        <v>0</v>
      </c>
      <c r="AN15" s="41">
        <f>SUM('1月:12月'!AN15)</f>
        <v>0</v>
      </c>
      <c r="AO15" s="41">
        <f>SUM('1月:12月'!AO15)</f>
        <v>0</v>
      </c>
      <c r="AP15" s="41">
        <f>SUM('1月:12月'!AP15)</f>
        <v>0</v>
      </c>
      <c r="AQ15" s="45">
        <f t="shared" si="1"/>
        <v>0</v>
      </c>
      <c r="AR15" s="45">
        <f t="shared" si="2"/>
        <v>0</v>
      </c>
      <c r="AS15" s="45">
        <f t="shared" si="3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11">
        <f>SUM('1月:12月'!D16)</f>
        <v>94</v>
      </c>
      <c r="E16" s="111">
        <f>SUM('1月:12月'!E16)</f>
        <v>45.311100000000003</v>
      </c>
      <c r="F16" s="111">
        <f>SUM('1月:12月'!F16)</f>
        <v>27139.118677274844</v>
      </c>
      <c r="G16" s="111">
        <f>SUM('1月:12月'!G16)</f>
        <v>91</v>
      </c>
      <c r="H16" s="111">
        <f>SUM('1月:12月'!H16)</f>
        <v>60.177399999999992</v>
      </c>
      <c r="I16" s="111">
        <f>SUM('1月:12月'!I16)</f>
        <v>24137.238000000001</v>
      </c>
      <c r="J16" s="111">
        <f>SUM('1月:12月'!J16)</f>
        <v>185</v>
      </c>
      <c r="K16" s="111">
        <f>SUM('1月:12月'!K16)</f>
        <v>105.4885</v>
      </c>
      <c r="L16" s="111">
        <f>SUM('1月:12月'!L16)</f>
        <v>51276.356677274845</v>
      </c>
      <c r="M16" s="111">
        <f>SUM('1月:12月'!M16)</f>
        <v>0</v>
      </c>
      <c r="N16" s="111">
        <f>SUM('1月:12月'!N16)</f>
        <v>0</v>
      </c>
      <c r="O16" s="111">
        <f>SUM('1月:12月'!O16)</f>
        <v>0</v>
      </c>
      <c r="P16" s="111">
        <f>SUM('1月:12月'!P16)</f>
        <v>2028</v>
      </c>
      <c r="Q16" s="111">
        <f>SUM('1月:12月'!Q16)</f>
        <v>5790.8970999999992</v>
      </c>
      <c r="R16" s="111">
        <f>SUM('1月:12月'!R16)</f>
        <v>1344108.7049999998</v>
      </c>
      <c r="S16" s="111">
        <f>SUM('1月:12月'!S16)</f>
        <v>0</v>
      </c>
      <c r="T16" s="111">
        <f>SUM('1月:12月'!T16)</f>
        <v>0</v>
      </c>
      <c r="U16" s="111">
        <f>SUM('1月:12月'!U16)</f>
        <v>0</v>
      </c>
      <c r="V16" s="111">
        <f>SUM('1月:12月'!V16)</f>
        <v>2028</v>
      </c>
      <c r="W16" s="111">
        <f>SUM('1月:12月'!W16)</f>
        <v>5790.8970999999992</v>
      </c>
      <c r="X16" s="111">
        <f>SUM('1月:12月'!X16)</f>
        <v>1344108.7049999998</v>
      </c>
      <c r="Y16" s="111">
        <f>SUM('1月:12月'!Y16)</f>
        <v>0</v>
      </c>
      <c r="Z16" s="111">
        <f>SUM('1月:12月'!Z16)</f>
        <v>0</v>
      </c>
      <c r="AA16" s="111">
        <f>SUM('1月:12月'!AA16)</f>
        <v>0</v>
      </c>
      <c r="AB16" s="324">
        <f>SUM('1月:12月'!AB16)</f>
        <v>0</v>
      </c>
      <c r="AC16" s="111">
        <f>SUM('1月:12月'!AC16)</f>
        <v>0</v>
      </c>
      <c r="AD16" s="111">
        <f>SUM('1月:12月'!AD16)</f>
        <v>0</v>
      </c>
      <c r="AE16" s="111">
        <f>SUM('1月:12月'!AE16)</f>
        <v>0</v>
      </c>
      <c r="AF16" s="111">
        <f>SUM('1月:12月'!AF16)</f>
        <v>0</v>
      </c>
      <c r="AG16" s="111">
        <f>SUM('1月:12月'!AG16)</f>
        <v>0</v>
      </c>
      <c r="AH16" s="111">
        <f>SUM('1月:12月'!AH16)</f>
        <v>560</v>
      </c>
      <c r="AI16" s="111">
        <f>SUM('1月:12月'!AI16)</f>
        <v>452.97688000000005</v>
      </c>
      <c r="AJ16" s="111">
        <f>SUM('1月:12月'!AJ16)</f>
        <v>197600.12000000002</v>
      </c>
      <c r="AK16" s="111">
        <f>SUM('1月:12月'!AK16)</f>
        <v>0</v>
      </c>
      <c r="AL16" s="111">
        <f>SUM('1月:12月'!AL16)</f>
        <v>0</v>
      </c>
      <c r="AM16" s="111">
        <f>SUM('1月:12月'!AM16)</f>
        <v>0</v>
      </c>
      <c r="AN16" s="111">
        <f>SUM('1月:12月'!AN16)</f>
        <v>0</v>
      </c>
      <c r="AO16" s="111">
        <f>SUM('1月:12月'!AO16)</f>
        <v>0</v>
      </c>
      <c r="AP16" s="111">
        <f>SUM('1月:12月'!AP16)</f>
        <v>0</v>
      </c>
      <c r="AQ16" s="108">
        <f t="shared" si="1"/>
        <v>2773</v>
      </c>
      <c r="AR16" s="108">
        <f t="shared" si="2"/>
        <v>6349.3624799999998</v>
      </c>
      <c r="AS16" s="108">
        <f t="shared" si="3"/>
        <v>1592985.1816772749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41">
        <f>SUM('1月:12月'!D17)</f>
        <v>0</v>
      </c>
      <c r="E17" s="41">
        <f>SUM('1月:12月'!E17)</f>
        <v>0</v>
      </c>
      <c r="F17" s="41">
        <f>SUM('1月:12月'!F17)</f>
        <v>0</v>
      </c>
      <c r="G17" s="41">
        <f>SUM('1月:12月'!G17)</f>
        <v>0</v>
      </c>
      <c r="H17" s="41">
        <f>SUM('1月:12月'!H17)</f>
        <v>0</v>
      </c>
      <c r="I17" s="41">
        <f>SUM('1月:12月'!I17)</f>
        <v>0</v>
      </c>
      <c r="J17" s="41">
        <f>SUM('1月:12月'!J17)</f>
        <v>0</v>
      </c>
      <c r="K17" s="41">
        <f>SUM('1月:12月'!K17)</f>
        <v>0</v>
      </c>
      <c r="L17" s="41">
        <f>SUM('1月:12月'!L17)</f>
        <v>0</v>
      </c>
      <c r="M17" s="41">
        <f>SUM('1月:12月'!M17)</f>
        <v>0</v>
      </c>
      <c r="N17" s="41">
        <f>SUM('1月:12月'!N17)</f>
        <v>0</v>
      </c>
      <c r="O17" s="41">
        <f>SUM('1月:12月'!O17)</f>
        <v>0</v>
      </c>
      <c r="P17" s="41">
        <f>SUM('1月:12月'!P17)</f>
        <v>0</v>
      </c>
      <c r="Q17" s="41">
        <f>SUM('1月:12月'!Q17)</f>
        <v>0</v>
      </c>
      <c r="R17" s="41">
        <f>SUM('1月:12月'!R17)</f>
        <v>0</v>
      </c>
      <c r="S17" s="41">
        <f>SUM('1月:12月'!S17)</f>
        <v>0</v>
      </c>
      <c r="T17" s="41">
        <f>SUM('1月:12月'!T17)</f>
        <v>0</v>
      </c>
      <c r="U17" s="41">
        <f>SUM('1月:12月'!U17)</f>
        <v>0</v>
      </c>
      <c r="V17" s="41">
        <f>SUM('1月:12月'!V17)</f>
        <v>0</v>
      </c>
      <c r="W17" s="41">
        <f>SUM('1月:12月'!W17)</f>
        <v>0</v>
      </c>
      <c r="X17" s="41">
        <f>SUM('1月:12月'!X17)</f>
        <v>0</v>
      </c>
      <c r="Y17" s="41">
        <f>SUM('1月:12月'!Y17)</f>
        <v>0</v>
      </c>
      <c r="Z17" s="41">
        <f>SUM('1月:12月'!Z17)</f>
        <v>0</v>
      </c>
      <c r="AA17" s="41">
        <f>SUM('1月:12月'!AA17)</f>
        <v>0</v>
      </c>
      <c r="AB17" s="325">
        <f>SUM('1月:12月'!AB17)</f>
        <v>0</v>
      </c>
      <c r="AC17" s="41">
        <f>SUM('1月:12月'!AC17)</f>
        <v>0</v>
      </c>
      <c r="AD17" s="41">
        <f>SUM('1月:12月'!AD17)</f>
        <v>0</v>
      </c>
      <c r="AE17" s="41">
        <f>SUM('1月:12月'!AE17)</f>
        <v>0</v>
      </c>
      <c r="AF17" s="41">
        <f>SUM('1月:12月'!AF17)</f>
        <v>0</v>
      </c>
      <c r="AG17" s="41">
        <f>SUM('1月:12月'!AG17)</f>
        <v>0</v>
      </c>
      <c r="AH17" s="41">
        <f>SUM('1月:12月'!AH17)</f>
        <v>0</v>
      </c>
      <c r="AI17" s="41">
        <f>SUM('1月:12月'!AI17)</f>
        <v>0</v>
      </c>
      <c r="AJ17" s="41">
        <f>SUM('1月:12月'!AJ17)</f>
        <v>0</v>
      </c>
      <c r="AK17" s="41">
        <f>SUM('1月:12月'!AK17)</f>
        <v>0</v>
      </c>
      <c r="AL17" s="41">
        <f>SUM('1月:12月'!AL17)</f>
        <v>0</v>
      </c>
      <c r="AM17" s="41">
        <f>SUM('1月:12月'!AM17)</f>
        <v>0</v>
      </c>
      <c r="AN17" s="41">
        <f>SUM('1月:12月'!AN17)</f>
        <v>0</v>
      </c>
      <c r="AO17" s="41">
        <f>SUM('1月:12月'!AO17)</f>
        <v>0</v>
      </c>
      <c r="AP17" s="41">
        <f>SUM('1月:12月'!AP17)</f>
        <v>0</v>
      </c>
      <c r="AQ17" s="45">
        <f t="shared" si="1"/>
        <v>0</v>
      </c>
      <c r="AR17" s="45">
        <f t="shared" si="2"/>
        <v>0</v>
      </c>
      <c r="AS17" s="45">
        <f t="shared" si="3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11">
        <f>SUM('1月:12月'!D18)</f>
        <v>1</v>
      </c>
      <c r="E18" s="111">
        <f>SUM('1月:12月'!E18)</f>
        <v>8.3599999999999994E-2</v>
      </c>
      <c r="F18" s="111">
        <f>SUM('1月:12月'!F18)</f>
        <v>44.171999795028078</v>
      </c>
      <c r="G18" s="111">
        <f>SUM('1月:12月'!G18)</f>
        <v>0</v>
      </c>
      <c r="H18" s="111">
        <f>SUM('1月:12月'!H18)</f>
        <v>0</v>
      </c>
      <c r="I18" s="111">
        <f>SUM('1月:12月'!I18)</f>
        <v>0</v>
      </c>
      <c r="J18" s="111">
        <f>SUM('1月:12月'!J18)</f>
        <v>1</v>
      </c>
      <c r="K18" s="111">
        <f>SUM('1月:12月'!K18)</f>
        <v>8.3599999999999994E-2</v>
      </c>
      <c r="L18" s="111">
        <f>SUM('1月:12月'!L18)</f>
        <v>44.171999795028078</v>
      </c>
      <c r="M18" s="111">
        <f>SUM('1月:12月'!M18)</f>
        <v>0</v>
      </c>
      <c r="N18" s="111">
        <f>SUM('1月:12月'!N18)</f>
        <v>0</v>
      </c>
      <c r="O18" s="111">
        <f>SUM('1月:12月'!O18)</f>
        <v>0</v>
      </c>
      <c r="P18" s="111">
        <f>SUM('1月:12月'!P18)</f>
        <v>1298</v>
      </c>
      <c r="Q18" s="111">
        <f>SUM('1月:12月'!Q18)</f>
        <v>2265.2438000000002</v>
      </c>
      <c r="R18" s="111">
        <f>SUM('1月:12月'!R18)</f>
        <v>688689.94699999981</v>
      </c>
      <c r="S18" s="111">
        <f>SUM('1月:12月'!S18)</f>
        <v>0</v>
      </c>
      <c r="T18" s="111">
        <f>SUM('1月:12月'!T18)</f>
        <v>0</v>
      </c>
      <c r="U18" s="111">
        <f>SUM('1月:12月'!U18)</f>
        <v>0</v>
      </c>
      <c r="V18" s="111">
        <f>SUM('1月:12月'!V18)</f>
        <v>1298</v>
      </c>
      <c r="W18" s="111">
        <f>SUM('1月:12月'!W18)</f>
        <v>2265.2438000000002</v>
      </c>
      <c r="X18" s="111">
        <f>SUM('1月:12月'!X18)</f>
        <v>688689.94699999981</v>
      </c>
      <c r="Y18" s="111">
        <f>SUM('1月:12月'!Y18)</f>
        <v>0</v>
      </c>
      <c r="Z18" s="111">
        <f>SUM('1月:12月'!Z18)</f>
        <v>0</v>
      </c>
      <c r="AA18" s="111">
        <f>SUM('1月:12月'!AA18)</f>
        <v>0</v>
      </c>
      <c r="AB18" s="324">
        <f>SUM('1月:12月'!AB18)</f>
        <v>0</v>
      </c>
      <c r="AC18" s="111">
        <f>SUM('1月:12月'!AC18)</f>
        <v>0</v>
      </c>
      <c r="AD18" s="111">
        <f>SUM('1月:12月'!AD18)</f>
        <v>0</v>
      </c>
      <c r="AE18" s="111">
        <f>SUM('1月:12月'!AE18)</f>
        <v>1378</v>
      </c>
      <c r="AF18" s="111">
        <f>SUM('1月:12月'!AF18)</f>
        <v>89.356200000000001</v>
      </c>
      <c r="AG18" s="111">
        <f>SUM('1月:12月'!AG18)</f>
        <v>147726.21240000002</v>
      </c>
      <c r="AH18" s="111">
        <f>SUM('1月:12月'!AH18)</f>
        <v>300</v>
      </c>
      <c r="AI18" s="111">
        <f>SUM('1月:12月'!AI18)</f>
        <v>28.328399999999998</v>
      </c>
      <c r="AJ18" s="111">
        <f>SUM('1月:12月'!AJ18)</f>
        <v>23567.128000000001</v>
      </c>
      <c r="AK18" s="111">
        <f>SUM('1月:12月'!AK18)</f>
        <v>0</v>
      </c>
      <c r="AL18" s="111">
        <f>SUM('1月:12月'!AL18)</f>
        <v>0</v>
      </c>
      <c r="AM18" s="111">
        <f>SUM('1月:12月'!AM18)</f>
        <v>0</v>
      </c>
      <c r="AN18" s="111">
        <f>SUM('1月:12月'!AN18)</f>
        <v>0</v>
      </c>
      <c r="AO18" s="111">
        <f>SUM('1月:12月'!AO18)</f>
        <v>0</v>
      </c>
      <c r="AP18" s="111">
        <f>SUM('1月:12月'!AP18)</f>
        <v>0</v>
      </c>
      <c r="AQ18" s="108">
        <f t="shared" si="1"/>
        <v>2977</v>
      </c>
      <c r="AR18" s="108">
        <f t="shared" si="2"/>
        <v>2383.0120000000002</v>
      </c>
      <c r="AS18" s="108">
        <f t="shared" si="3"/>
        <v>860027.45939979493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41">
        <f>SUM('1月:12月'!D19)</f>
        <v>0</v>
      </c>
      <c r="E19" s="41">
        <f>SUM('1月:12月'!E19)</f>
        <v>0</v>
      </c>
      <c r="F19" s="41">
        <f>SUM('1月:12月'!F19)</f>
        <v>0</v>
      </c>
      <c r="G19" s="41">
        <f>SUM('1月:12月'!G19)</f>
        <v>0</v>
      </c>
      <c r="H19" s="41">
        <f>SUM('1月:12月'!H19)</f>
        <v>0</v>
      </c>
      <c r="I19" s="41">
        <f>SUM('1月:12月'!I19)</f>
        <v>0</v>
      </c>
      <c r="J19" s="41">
        <f>SUM('1月:12月'!J19)</f>
        <v>0</v>
      </c>
      <c r="K19" s="41">
        <f>SUM('1月:12月'!K19)</f>
        <v>0</v>
      </c>
      <c r="L19" s="41">
        <f>SUM('1月:12月'!L19)</f>
        <v>0</v>
      </c>
      <c r="M19" s="41">
        <f>SUM('1月:12月'!M19)</f>
        <v>0</v>
      </c>
      <c r="N19" s="41">
        <f>SUM('1月:12月'!N19)</f>
        <v>0</v>
      </c>
      <c r="O19" s="41">
        <f>SUM('1月:12月'!O19)</f>
        <v>0</v>
      </c>
      <c r="P19" s="41">
        <f>SUM('1月:12月'!P19)</f>
        <v>0</v>
      </c>
      <c r="Q19" s="41">
        <f>SUM('1月:12月'!Q19)</f>
        <v>0</v>
      </c>
      <c r="R19" s="41">
        <f>SUM('1月:12月'!R19)</f>
        <v>0</v>
      </c>
      <c r="S19" s="41">
        <f>SUM('1月:12月'!S19)</f>
        <v>0</v>
      </c>
      <c r="T19" s="41">
        <f>SUM('1月:12月'!T19)</f>
        <v>0</v>
      </c>
      <c r="U19" s="41">
        <f>SUM('1月:12月'!U19)</f>
        <v>0</v>
      </c>
      <c r="V19" s="41">
        <f>SUM('1月:12月'!V19)</f>
        <v>0</v>
      </c>
      <c r="W19" s="41">
        <f>SUM('1月:12月'!W19)</f>
        <v>0</v>
      </c>
      <c r="X19" s="41">
        <f>SUM('1月:12月'!X19)</f>
        <v>0</v>
      </c>
      <c r="Y19" s="41">
        <f>SUM('1月:12月'!Y19)</f>
        <v>0</v>
      </c>
      <c r="Z19" s="41">
        <f>SUM('1月:12月'!Z19)</f>
        <v>0</v>
      </c>
      <c r="AA19" s="41">
        <f>SUM('1月:12月'!AA19)</f>
        <v>0</v>
      </c>
      <c r="AB19" s="325">
        <f>SUM('1月:12月'!AB19)</f>
        <v>0</v>
      </c>
      <c r="AC19" s="41">
        <f>SUM('1月:12月'!AC19)</f>
        <v>0</v>
      </c>
      <c r="AD19" s="41">
        <f>SUM('1月:12月'!AD19)</f>
        <v>0</v>
      </c>
      <c r="AE19" s="41">
        <f>SUM('1月:12月'!AE19)</f>
        <v>0</v>
      </c>
      <c r="AF19" s="41">
        <f>SUM('1月:12月'!AF19)</f>
        <v>0</v>
      </c>
      <c r="AG19" s="41">
        <f>SUM('1月:12月'!AG19)</f>
        <v>0</v>
      </c>
      <c r="AH19" s="41">
        <f>SUM('1月:12月'!AH19)</f>
        <v>0</v>
      </c>
      <c r="AI19" s="41">
        <f>SUM('1月:12月'!AI19)</f>
        <v>0</v>
      </c>
      <c r="AJ19" s="41">
        <f>SUM('1月:12月'!AJ19)</f>
        <v>0</v>
      </c>
      <c r="AK19" s="41">
        <f>SUM('1月:12月'!AK19)</f>
        <v>0</v>
      </c>
      <c r="AL19" s="41">
        <f>SUM('1月:12月'!AL19)</f>
        <v>0</v>
      </c>
      <c r="AM19" s="41">
        <f>SUM('1月:12月'!AM19)</f>
        <v>0</v>
      </c>
      <c r="AN19" s="41">
        <f>SUM('1月:12月'!AN19)</f>
        <v>0</v>
      </c>
      <c r="AO19" s="41">
        <f>SUM('1月:12月'!AO19)</f>
        <v>0</v>
      </c>
      <c r="AP19" s="41">
        <f>SUM('1月:12月'!AP19)</f>
        <v>0</v>
      </c>
      <c r="AQ19" s="45">
        <f t="shared" si="1"/>
        <v>0</v>
      </c>
      <c r="AR19" s="45">
        <f t="shared" si="2"/>
        <v>0</v>
      </c>
      <c r="AS19" s="45">
        <f t="shared" si="3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11">
        <f>SUM('1月:12月'!D20)</f>
        <v>0</v>
      </c>
      <c r="E20" s="111">
        <f>SUM('1月:12月'!E20)</f>
        <v>0</v>
      </c>
      <c r="F20" s="111">
        <f>SUM('1月:12月'!F20)</f>
        <v>0</v>
      </c>
      <c r="G20" s="111">
        <f>SUM('1月:12月'!G20)</f>
        <v>0</v>
      </c>
      <c r="H20" s="111">
        <f>SUM('1月:12月'!H20)</f>
        <v>0</v>
      </c>
      <c r="I20" s="111">
        <f>SUM('1月:12月'!I20)</f>
        <v>0</v>
      </c>
      <c r="J20" s="111">
        <f>SUM('1月:12月'!J20)</f>
        <v>0</v>
      </c>
      <c r="K20" s="111">
        <f>SUM('1月:12月'!K20)</f>
        <v>0</v>
      </c>
      <c r="L20" s="111">
        <f>SUM('1月:12月'!L20)</f>
        <v>0</v>
      </c>
      <c r="M20" s="111">
        <f>SUM('1月:12月'!M20)</f>
        <v>81</v>
      </c>
      <c r="N20" s="111">
        <f>SUM('1月:12月'!N20)</f>
        <v>3493.4870000000001</v>
      </c>
      <c r="O20" s="111">
        <f>SUM('1月:12月'!O20)</f>
        <v>309065.08500000002</v>
      </c>
      <c r="P20" s="111">
        <f>SUM('1月:12月'!P20)</f>
        <v>0</v>
      </c>
      <c r="Q20" s="111">
        <f>SUM('1月:12月'!Q20)</f>
        <v>0</v>
      </c>
      <c r="R20" s="111">
        <f>SUM('1月:12月'!R20)</f>
        <v>0</v>
      </c>
      <c r="S20" s="111">
        <f>SUM('1月:12月'!S20)</f>
        <v>0</v>
      </c>
      <c r="T20" s="111">
        <f>SUM('1月:12月'!T20)</f>
        <v>0</v>
      </c>
      <c r="U20" s="111">
        <f>SUM('1月:12月'!U20)</f>
        <v>0</v>
      </c>
      <c r="V20" s="111">
        <f>SUM('1月:12月'!V20)</f>
        <v>0</v>
      </c>
      <c r="W20" s="111">
        <f>SUM('1月:12月'!W20)</f>
        <v>0</v>
      </c>
      <c r="X20" s="111">
        <f>SUM('1月:12月'!X20)</f>
        <v>0</v>
      </c>
      <c r="Y20" s="111">
        <f>SUM('1月:12月'!Y20)</f>
        <v>197</v>
      </c>
      <c r="Z20" s="111">
        <f>SUM('1月:12月'!Z20)</f>
        <v>7487.1954000000005</v>
      </c>
      <c r="AA20" s="111">
        <f>SUM('1月:12月'!AA20)</f>
        <v>616493.39599999995</v>
      </c>
      <c r="AB20" s="324">
        <f>SUM('1月:12月'!AB20)</f>
        <v>0</v>
      </c>
      <c r="AC20" s="111">
        <f>SUM('1月:12月'!AC20)</f>
        <v>0</v>
      </c>
      <c r="AD20" s="111">
        <f>SUM('1月:12月'!AD20)</f>
        <v>0</v>
      </c>
      <c r="AE20" s="111">
        <f>SUM('1月:12月'!AE20)</f>
        <v>0</v>
      </c>
      <c r="AF20" s="111">
        <f>SUM('1月:12月'!AF20)</f>
        <v>0</v>
      </c>
      <c r="AG20" s="111">
        <f>SUM('1月:12月'!AG20)</f>
        <v>0</v>
      </c>
      <c r="AH20" s="111">
        <f>SUM('1月:12月'!AH20)</f>
        <v>0</v>
      </c>
      <c r="AI20" s="111">
        <f>SUM('1月:12月'!AI20)</f>
        <v>0</v>
      </c>
      <c r="AJ20" s="111">
        <f>SUM('1月:12月'!AJ20)</f>
        <v>0</v>
      </c>
      <c r="AK20" s="111">
        <f>SUM('1月:12月'!AK20)</f>
        <v>0</v>
      </c>
      <c r="AL20" s="111">
        <f>SUM('1月:12月'!AL20)</f>
        <v>0</v>
      </c>
      <c r="AM20" s="111">
        <f>SUM('1月:12月'!AM20)</f>
        <v>0</v>
      </c>
      <c r="AN20" s="111">
        <f>SUM('1月:12月'!AN20)</f>
        <v>0</v>
      </c>
      <c r="AO20" s="111">
        <f>SUM('1月:12月'!AO20)</f>
        <v>0</v>
      </c>
      <c r="AP20" s="111">
        <f>SUM('1月:12月'!AP20)</f>
        <v>0</v>
      </c>
      <c r="AQ20" s="108">
        <f t="shared" si="1"/>
        <v>278</v>
      </c>
      <c r="AR20" s="108">
        <f t="shared" si="2"/>
        <v>10980.682400000002</v>
      </c>
      <c r="AS20" s="108">
        <f t="shared" si="3"/>
        <v>925558.48099999991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41">
        <f>SUM('1月:12月'!D21)</f>
        <v>1</v>
      </c>
      <c r="E21" s="41">
        <f>SUM('1月:12月'!E21)</f>
        <v>4.2350000000000003</v>
      </c>
      <c r="F21" s="41">
        <f>SUM('1月:12月'!F21)</f>
        <v>470.87999235467618</v>
      </c>
      <c r="G21" s="41">
        <f>SUM('1月:12月'!G21)</f>
        <v>0</v>
      </c>
      <c r="H21" s="41">
        <f>SUM('1月:12月'!H21)</f>
        <v>0</v>
      </c>
      <c r="I21" s="41">
        <f>SUM('1月:12月'!I21)</f>
        <v>0</v>
      </c>
      <c r="J21" s="41">
        <f>SUM('1月:12月'!J21)</f>
        <v>1</v>
      </c>
      <c r="K21" s="41">
        <f>SUM('1月:12月'!K21)</f>
        <v>4.2350000000000003</v>
      </c>
      <c r="L21" s="41">
        <f>SUM('1月:12月'!L21)</f>
        <v>470.87999235467618</v>
      </c>
      <c r="M21" s="41">
        <f>SUM('1月:12月'!M21)</f>
        <v>366</v>
      </c>
      <c r="N21" s="41">
        <f>SUM('1月:12月'!N21)</f>
        <v>23724.525900000001</v>
      </c>
      <c r="O21" s="41">
        <f>SUM('1月:12月'!O21)</f>
        <v>2350294.36</v>
      </c>
      <c r="P21" s="41">
        <f>SUM('1月:12月'!P21)</f>
        <v>0</v>
      </c>
      <c r="Q21" s="41">
        <f>SUM('1月:12月'!Q21)</f>
        <v>0</v>
      </c>
      <c r="R21" s="41">
        <f>SUM('1月:12月'!R21)</f>
        <v>0</v>
      </c>
      <c r="S21" s="41">
        <f>SUM('1月:12月'!S21)</f>
        <v>0</v>
      </c>
      <c r="T21" s="41">
        <f>SUM('1月:12月'!T21)</f>
        <v>0</v>
      </c>
      <c r="U21" s="41">
        <f>SUM('1月:12月'!U21)</f>
        <v>0</v>
      </c>
      <c r="V21" s="41">
        <f>SUM('1月:12月'!V21)</f>
        <v>0</v>
      </c>
      <c r="W21" s="41">
        <f>SUM('1月:12月'!W21)</f>
        <v>0</v>
      </c>
      <c r="X21" s="41">
        <f>SUM('1月:12月'!X21)</f>
        <v>0</v>
      </c>
      <c r="Y21" s="41">
        <f>SUM('1月:12月'!Y21)</f>
        <v>215</v>
      </c>
      <c r="Z21" s="41">
        <f>SUM('1月:12月'!Z21)</f>
        <v>16568.850900000001</v>
      </c>
      <c r="AA21" s="41">
        <f>SUM('1月:12月'!AA21)</f>
        <v>1726672.7409999999</v>
      </c>
      <c r="AB21" s="325">
        <f>SUM('1月:12月'!AB21)</f>
        <v>0</v>
      </c>
      <c r="AC21" s="41">
        <f>SUM('1月:12月'!AC21)</f>
        <v>0</v>
      </c>
      <c r="AD21" s="41">
        <f>SUM('1月:12月'!AD21)</f>
        <v>0</v>
      </c>
      <c r="AE21" s="41">
        <f>SUM('1月:12月'!AE21)</f>
        <v>0</v>
      </c>
      <c r="AF21" s="41">
        <f>SUM('1月:12月'!AF21)</f>
        <v>0</v>
      </c>
      <c r="AG21" s="41">
        <f>SUM('1月:12月'!AG21)</f>
        <v>0</v>
      </c>
      <c r="AH21" s="41">
        <f>SUM('1月:12月'!AH21)</f>
        <v>0</v>
      </c>
      <c r="AI21" s="41">
        <f>SUM('1月:12月'!AI21)</f>
        <v>0</v>
      </c>
      <c r="AJ21" s="41">
        <f>SUM('1月:12月'!AJ21)</f>
        <v>0</v>
      </c>
      <c r="AK21" s="41">
        <f>SUM('1月:12月'!AK21)</f>
        <v>0</v>
      </c>
      <c r="AL21" s="41">
        <f>SUM('1月:12月'!AL21)</f>
        <v>0</v>
      </c>
      <c r="AM21" s="41">
        <f>SUM('1月:12月'!AM21)</f>
        <v>0</v>
      </c>
      <c r="AN21" s="41">
        <f>SUM('1月:12月'!AN21)</f>
        <v>0</v>
      </c>
      <c r="AO21" s="41">
        <f>SUM('1月:12月'!AO21)</f>
        <v>0</v>
      </c>
      <c r="AP21" s="41">
        <f>SUM('1月:12月'!AP21)</f>
        <v>0</v>
      </c>
      <c r="AQ21" s="45">
        <f t="shared" si="1"/>
        <v>582</v>
      </c>
      <c r="AR21" s="45">
        <f t="shared" si="2"/>
        <v>40297.611799999999</v>
      </c>
      <c r="AS21" s="45">
        <f t="shared" si="3"/>
        <v>4077437.9809923545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11">
        <f>SUM('1月:12月'!D22)</f>
        <v>0</v>
      </c>
      <c r="E22" s="111">
        <f>SUM('1月:12月'!E22)</f>
        <v>0</v>
      </c>
      <c r="F22" s="111">
        <f>SUM('1月:12月'!F22)</f>
        <v>0</v>
      </c>
      <c r="G22" s="111">
        <f>SUM('1月:12月'!G22)</f>
        <v>0</v>
      </c>
      <c r="H22" s="111">
        <f>SUM('1月:12月'!H22)</f>
        <v>0</v>
      </c>
      <c r="I22" s="111">
        <f>SUM('1月:12月'!I22)</f>
        <v>0</v>
      </c>
      <c r="J22" s="111">
        <f>SUM('1月:12月'!J22)</f>
        <v>0</v>
      </c>
      <c r="K22" s="111">
        <f>SUM('1月:12月'!K22)</f>
        <v>0</v>
      </c>
      <c r="L22" s="111">
        <f>SUM('1月:12月'!L22)</f>
        <v>0</v>
      </c>
      <c r="M22" s="111">
        <f>SUM('1月:12月'!M22)</f>
        <v>11</v>
      </c>
      <c r="N22" s="111">
        <f>SUM('1月:12月'!N22)</f>
        <v>1.1238999999999999</v>
      </c>
      <c r="O22" s="111">
        <f>SUM('1月:12月'!O22)</f>
        <v>104.503</v>
      </c>
      <c r="P22" s="111">
        <f>SUM('1月:12月'!P22)</f>
        <v>1034</v>
      </c>
      <c r="Q22" s="111">
        <f>SUM('1月:12月'!Q22)</f>
        <v>2107.4719999999998</v>
      </c>
      <c r="R22" s="111">
        <f>SUM('1月:12月'!R22)</f>
        <v>300313.12400000001</v>
      </c>
      <c r="S22" s="111">
        <f>SUM('1月:12月'!S22)</f>
        <v>0</v>
      </c>
      <c r="T22" s="111">
        <f>SUM('1月:12月'!T22)</f>
        <v>0</v>
      </c>
      <c r="U22" s="111">
        <f>SUM('1月:12月'!U22)</f>
        <v>0</v>
      </c>
      <c r="V22" s="111">
        <f>SUM('1月:12月'!V22)</f>
        <v>1034</v>
      </c>
      <c r="W22" s="111">
        <f>SUM('1月:12月'!W22)</f>
        <v>2107.4719999999998</v>
      </c>
      <c r="X22" s="111">
        <f>SUM('1月:12月'!X22)</f>
        <v>300313.12400000001</v>
      </c>
      <c r="Y22" s="111">
        <f>SUM('1月:12月'!Y22)</f>
        <v>156</v>
      </c>
      <c r="Z22" s="111">
        <f>SUM('1月:12月'!Z22)</f>
        <v>323.78300000000002</v>
      </c>
      <c r="AA22" s="111">
        <f>SUM('1月:12月'!AA22)</f>
        <v>42690.447999999997</v>
      </c>
      <c r="AB22" s="324">
        <f>SUM('1月:12月'!AB22)</f>
        <v>3</v>
      </c>
      <c r="AC22" s="111">
        <f>SUM('1月:12月'!AC22)</f>
        <v>4.7500000000000001E-2</v>
      </c>
      <c r="AD22" s="111">
        <f>SUM('1月:12月'!AD22)</f>
        <v>66.551000000000002</v>
      </c>
      <c r="AE22" s="111">
        <f>SUM('1月:12月'!AE22)</f>
        <v>0</v>
      </c>
      <c r="AF22" s="111">
        <f>SUM('1月:12月'!AF22)</f>
        <v>0</v>
      </c>
      <c r="AG22" s="111">
        <f>SUM('1月:12月'!AG22)</f>
        <v>0</v>
      </c>
      <c r="AH22" s="111">
        <f>SUM('1月:12月'!AH22)</f>
        <v>0</v>
      </c>
      <c r="AI22" s="111">
        <f>SUM('1月:12月'!AI22)</f>
        <v>0</v>
      </c>
      <c r="AJ22" s="111">
        <f>SUM('1月:12月'!AJ22)</f>
        <v>0</v>
      </c>
      <c r="AK22" s="111">
        <f>SUM('1月:12月'!AK22)</f>
        <v>0</v>
      </c>
      <c r="AL22" s="111">
        <f>SUM('1月:12月'!AL22)</f>
        <v>0</v>
      </c>
      <c r="AM22" s="111">
        <f>SUM('1月:12月'!AM22)</f>
        <v>0</v>
      </c>
      <c r="AN22" s="111">
        <f>SUM('1月:12月'!AN22)</f>
        <v>0</v>
      </c>
      <c r="AO22" s="111">
        <f>SUM('1月:12月'!AO22)</f>
        <v>0</v>
      </c>
      <c r="AP22" s="111">
        <f>SUM('1月:12月'!AP22)</f>
        <v>0</v>
      </c>
      <c r="AQ22" s="108">
        <f t="shared" si="1"/>
        <v>1204</v>
      </c>
      <c r="AR22" s="108">
        <f t="shared" si="2"/>
        <v>2432.4263999999998</v>
      </c>
      <c r="AS22" s="108">
        <f t="shared" si="3"/>
        <v>343174.62599999999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41">
        <f>SUM('1月:12月'!D23)</f>
        <v>0</v>
      </c>
      <c r="E23" s="41">
        <f>SUM('1月:12月'!E23)</f>
        <v>0</v>
      </c>
      <c r="F23" s="41">
        <f>SUM('1月:12月'!F23)</f>
        <v>0</v>
      </c>
      <c r="G23" s="41">
        <f>SUM('1月:12月'!G23)</f>
        <v>0</v>
      </c>
      <c r="H23" s="41">
        <f>SUM('1月:12月'!H23)</f>
        <v>0</v>
      </c>
      <c r="I23" s="41">
        <f>SUM('1月:12月'!I23)</f>
        <v>0</v>
      </c>
      <c r="J23" s="41">
        <f>SUM('1月:12月'!J23)</f>
        <v>0</v>
      </c>
      <c r="K23" s="41">
        <f>SUM('1月:12月'!K23)</f>
        <v>0</v>
      </c>
      <c r="L23" s="41">
        <f>SUM('1月:12月'!L23)</f>
        <v>0</v>
      </c>
      <c r="M23" s="41">
        <f>SUM('1月:12月'!M23)</f>
        <v>0</v>
      </c>
      <c r="N23" s="41">
        <f>SUM('1月:12月'!N23)</f>
        <v>0</v>
      </c>
      <c r="O23" s="41">
        <f>SUM('1月:12月'!O23)</f>
        <v>0</v>
      </c>
      <c r="P23" s="41">
        <f>SUM('1月:12月'!P23)</f>
        <v>1</v>
      </c>
      <c r="Q23" s="41">
        <f>SUM('1月:12月'!Q23)</f>
        <v>0.11700000000000001</v>
      </c>
      <c r="R23" s="41">
        <f>SUM('1月:12月'!R23)</f>
        <v>6.8869999999999996</v>
      </c>
      <c r="S23" s="41">
        <f>SUM('1月:12月'!S23)</f>
        <v>0</v>
      </c>
      <c r="T23" s="41">
        <f>SUM('1月:12月'!T23)</f>
        <v>0</v>
      </c>
      <c r="U23" s="41">
        <f>SUM('1月:12月'!U23)</f>
        <v>0</v>
      </c>
      <c r="V23" s="41">
        <f>SUM('1月:12月'!V23)</f>
        <v>1</v>
      </c>
      <c r="W23" s="41">
        <f>SUM('1月:12月'!W23)</f>
        <v>0.11700000000000001</v>
      </c>
      <c r="X23" s="41">
        <f>SUM('1月:12月'!X23)</f>
        <v>6.8869999999999996</v>
      </c>
      <c r="Y23" s="41">
        <f>SUM('1月:12月'!Y23)</f>
        <v>0</v>
      </c>
      <c r="Z23" s="41">
        <f>SUM('1月:12月'!Z23)</f>
        <v>0</v>
      </c>
      <c r="AA23" s="41">
        <f>SUM('1月:12月'!AA23)</f>
        <v>0</v>
      </c>
      <c r="AB23" s="325">
        <f>SUM('1月:12月'!AB23)</f>
        <v>0</v>
      </c>
      <c r="AC23" s="41">
        <f>SUM('1月:12月'!AC23)</f>
        <v>0</v>
      </c>
      <c r="AD23" s="41">
        <f>SUM('1月:12月'!AD23)</f>
        <v>0</v>
      </c>
      <c r="AE23" s="41">
        <f>SUM('1月:12月'!AE23)</f>
        <v>0</v>
      </c>
      <c r="AF23" s="41">
        <f>SUM('1月:12月'!AF23)</f>
        <v>0</v>
      </c>
      <c r="AG23" s="41">
        <f>SUM('1月:12月'!AG23)</f>
        <v>0</v>
      </c>
      <c r="AH23" s="41">
        <f>SUM('1月:12月'!AH23)</f>
        <v>0</v>
      </c>
      <c r="AI23" s="41">
        <f>SUM('1月:12月'!AI23)</f>
        <v>0</v>
      </c>
      <c r="AJ23" s="41">
        <f>SUM('1月:12月'!AJ23)</f>
        <v>0</v>
      </c>
      <c r="AK23" s="41">
        <f>SUM('1月:12月'!AK23)</f>
        <v>0</v>
      </c>
      <c r="AL23" s="41">
        <f>SUM('1月:12月'!AL23)</f>
        <v>0</v>
      </c>
      <c r="AM23" s="41">
        <f>SUM('1月:12月'!AM23)</f>
        <v>0</v>
      </c>
      <c r="AN23" s="41">
        <f>SUM('1月:12月'!AN23)</f>
        <v>0</v>
      </c>
      <c r="AO23" s="41">
        <f>SUM('1月:12月'!AO23)</f>
        <v>0</v>
      </c>
      <c r="AP23" s="41">
        <f>SUM('1月:12月'!AP23)</f>
        <v>0</v>
      </c>
      <c r="AQ23" s="45">
        <f t="shared" si="1"/>
        <v>1</v>
      </c>
      <c r="AR23" s="45">
        <f t="shared" si="2"/>
        <v>0.11700000000000001</v>
      </c>
      <c r="AS23" s="45">
        <f t="shared" si="3"/>
        <v>6.8869999999999996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11">
        <f>SUM('1月:12月'!D24)</f>
        <v>0</v>
      </c>
      <c r="E24" s="111">
        <f>SUM('1月:12月'!E24)</f>
        <v>0</v>
      </c>
      <c r="F24" s="111">
        <f>SUM('1月:12月'!F24)</f>
        <v>0</v>
      </c>
      <c r="G24" s="111">
        <f>SUM('1月:12月'!G24)</f>
        <v>0</v>
      </c>
      <c r="H24" s="111">
        <f>SUM('1月:12月'!H24)</f>
        <v>0</v>
      </c>
      <c r="I24" s="111">
        <f>SUM('1月:12月'!I24)</f>
        <v>0</v>
      </c>
      <c r="J24" s="111">
        <f>SUM('1月:12月'!J24)</f>
        <v>0</v>
      </c>
      <c r="K24" s="111">
        <f>SUM('1月:12月'!K24)</f>
        <v>0</v>
      </c>
      <c r="L24" s="111">
        <f>SUM('1月:12月'!L24)</f>
        <v>0</v>
      </c>
      <c r="M24" s="111">
        <f>SUM('1月:12月'!M24)</f>
        <v>249</v>
      </c>
      <c r="N24" s="111">
        <f>SUM('1月:12月'!N24)</f>
        <v>1465.5473999999999</v>
      </c>
      <c r="O24" s="111">
        <f>SUM('1月:12月'!O24)</f>
        <v>271139.69</v>
      </c>
      <c r="P24" s="111">
        <f>SUM('1月:12月'!P24)</f>
        <v>0</v>
      </c>
      <c r="Q24" s="111">
        <f>SUM('1月:12月'!Q24)</f>
        <v>0</v>
      </c>
      <c r="R24" s="111">
        <f>SUM('1月:12月'!R24)</f>
        <v>0</v>
      </c>
      <c r="S24" s="111">
        <f>SUM('1月:12月'!S24)</f>
        <v>0</v>
      </c>
      <c r="T24" s="111">
        <f>SUM('1月:12月'!T24)</f>
        <v>0</v>
      </c>
      <c r="U24" s="111">
        <f>SUM('1月:12月'!U24)</f>
        <v>0</v>
      </c>
      <c r="V24" s="111">
        <f>SUM('1月:12月'!V24)</f>
        <v>0</v>
      </c>
      <c r="W24" s="111">
        <f>SUM('1月:12月'!W24)</f>
        <v>0</v>
      </c>
      <c r="X24" s="111">
        <f>SUM('1月:12月'!X24)</f>
        <v>0</v>
      </c>
      <c r="Y24" s="111">
        <f>SUM('1月:12月'!Y24)</f>
        <v>0</v>
      </c>
      <c r="Z24" s="111">
        <f>SUM('1月:12月'!Z24)</f>
        <v>0</v>
      </c>
      <c r="AA24" s="111">
        <f>SUM('1月:12月'!AA24)</f>
        <v>0</v>
      </c>
      <c r="AB24" s="324">
        <f>SUM('1月:12月'!AB24)</f>
        <v>1</v>
      </c>
      <c r="AC24" s="111">
        <f>SUM('1月:12月'!AC24)</f>
        <v>0.26500000000000001</v>
      </c>
      <c r="AD24" s="111">
        <f>SUM('1月:12月'!AD24)</f>
        <v>82.013999999999996</v>
      </c>
      <c r="AE24" s="111">
        <f>SUM('1月:12月'!AE24)</f>
        <v>0</v>
      </c>
      <c r="AF24" s="111">
        <f>SUM('1月:12月'!AF24)</f>
        <v>0</v>
      </c>
      <c r="AG24" s="111">
        <f>SUM('1月:12月'!AG24)</f>
        <v>0</v>
      </c>
      <c r="AH24" s="111">
        <f>SUM('1月:12月'!AH24)</f>
        <v>0</v>
      </c>
      <c r="AI24" s="111">
        <f>SUM('1月:12月'!AI24)</f>
        <v>0</v>
      </c>
      <c r="AJ24" s="111">
        <f>SUM('1月:12月'!AJ24)</f>
        <v>0</v>
      </c>
      <c r="AK24" s="111">
        <f>SUM('1月:12月'!AK24)</f>
        <v>0</v>
      </c>
      <c r="AL24" s="111">
        <f>SUM('1月:12月'!AL24)</f>
        <v>0</v>
      </c>
      <c r="AM24" s="111">
        <f>SUM('1月:12月'!AM24)</f>
        <v>0</v>
      </c>
      <c r="AN24" s="111">
        <f>SUM('1月:12月'!AN24)</f>
        <v>0</v>
      </c>
      <c r="AO24" s="111">
        <f>SUM('1月:12月'!AO24)</f>
        <v>0</v>
      </c>
      <c r="AP24" s="111">
        <f>SUM('1月:12月'!AP24)</f>
        <v>0</v>
      </c>
      <c r="AQ24" s="108">
        <f t="shared" si="1"/>
        <v>250</v>
      </c>
      <c r="AR24" s="108">
        <f t="shared" si="2"/>
        <v>1465.8124</v>
      </c>
      <c r="AS24" s="108">
        <f t="shared" si="3"/>
        <v>271221.70400000003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41">
        <f>SUM('1月:12月'!D25)</f>
        <v>0</v>
      </c>
      <c r="E25" s="41">
        <f>SUM('1月:12月'!E25)</f>
        <v>0</v>
      </c>
      <c r="F25" s="41">
        <f>SUM('1月:12月'!F25)</f>
        <v>0</v>
      </c>
      <c r="G25" s="41">
        <f>SUM('1月:12月'!G25)</f>
        <v>0</v>
      </c>
      <c r="H25" s="41">
        <f>SUM('1月:12月'!H25)</f>
        <v>0</v>
      </c>
      <c r="I25" s="41">
        <f>SUM('1月:12月'!I25)</f>
        <v>0</v>
      </c>
      <c r="J25" s="41">
        <f>SUM('1月:12月'!J25)</f>
        <v>0</v>
      </c>
      <c r="K25" s="41">
        <f>SUM('1月:12月'!K25)</f>
        <v>0</v>
      </c>
      <c r="L25" s="41">
        <f>SUM('1月:12月'!L25)</f>
        <v>0</v>
      </c>
      <c r="M25" s="41">
        <f>SUM('1月:12月'!M25)</f>
        <v>258</v>
      </c>
      <c r="N25" s="41">
        <f>SUM('1月:12月'!N25)</f>
        <v>2099.3843000000002</v>
      </c>
      <c r="O25" s="41">
        <f>SUM('1月:12月'!O25)</f>
        <v>407443.60800000001</v>
      </c>
      <c r="P25" s="41">
        <f>SUM('1月:12月'!P25)</f>
        <v>0</v>
      </c>
      <c r="Q25" s="41">
        <f>SUM('1月:12月'!Q25)</f>
        <v>0</v>
      </c>
      <c r="R25" s="41">
        <f>SUM('1月:12月'!R25)</f>
        <v>0</v>
      </c>
      <c r="S25" s="41">
        <f>SUM('1月:12月'!S25)</f>
        <v>0</v>
      </c>
      <c r="T25" s="41">
        <f>SUM('1月:12月'!T25)</f>
        <v>0</v>
      </c>
      <c r="U25" s="41">
        <f>SUM('1月:12月'!U25)</f>
        <v>0</v>
      </c>
      <c r="V25" s="41">
        <f>SUM('1月:12月'!V25)</f>
        <v>0</v>
      </c>
      <c r="W25" s="41">
        <f>SUM('1月:12月'!W25)</f>
        <v>0</v>
      </c>
      <c r="X25" s="41">
        <f>SUM('1月:12月'!X25)</f>
        <v>0</v>
      </c>
      <c r="Y25" s="41">
        <f>SUM('1月:12月'!Y25)</f>
        <v>0</v>
      </c>
      <c r="Z25" s="41">
        <f>SUM('1月:12月'!Z25)</f>
        <v>0</v>
      </c>
      <c r="AA25" s="41">
        <f>SUM('1月:12月'!AA25)</f>
        <v>0</v>
      </c>
      <c r="AB25" s="325">
        <f>SUM('1月:12月'!AB25)</f>
        <v>0</v>
      </c>
      <c r="AC25" s="41">
        <f>SUM('1月:12月'!AC25)</f>
        <v>0</v>
      </c>
      <c r="AD25" s="41">
        <f>SUM('1月:12月'!AD25)</f>
        <v>0</v>
      </c>
      <c r="AE25" s="41">
        <f>SUM('1月:12月'!AE25)</f>
        <v>0</v>
      </c>
      <c r="AF25" s="41">
        <f>SUM('1月:12月'!AF25)</f>
        <v>0</v>
      </c>
      <c r="AG25" s="41">
        <f>SUM('1月:12月'!AG25)</f>
        <v>0</v>
      </c>
      <c r="AH25" s="41">
        <f>SUM('1月:12月'!AH25)</f>
        <v>0</v>
      </c>
      <c r="AI25" s="41">
        <f>SUM('1月:12月'!AI25)</f>
        <v>0</v>
      </c>
      <c r="AJ25" s="41">
        <f>SUM('1月:12月'!AJ25)</f>
        <v>0</v>
      </c>
      <c r="AK25" s="41">
        <f>SUM('1月:12月'!AK25)</f>
        <v>0</v>
      </c>
      <c r="AL25" s="41">
        <f>SUM('1月:12月'!AL25)</f>
        <v>0</v>
      </c>
      <c r="AM25" s="41">
        <f>SUM('1月:12月'!AM25)</f>
        <v>0</v>
      </c>
      <c r="AN25" s="41">
        <f>SUM('1月:12月'!AN25)</f>
        <v>0</v>
      </c>
      <c r="AO25" s="41">
        <f>SUM('1月:12月'!AO25)</f>
        <v>0</v>
      </c>
      <c r="AP25" s="41">
        <f>SUM('1月:12月'!AP25)</f>
        <v>0</v>
      </c>
      <c r="AQ25" s="45">
        <f t="shared" si="1"/>
        <v>258</v>
      </c>
      <c r="AR25" s="45">
        <f t="shared" si="2"/>
        <v>2099.3843000000002</v>
      </c>
      <c r="AS25" s="45">
        <f t="shared" si="3"/>
        <v>407443.60800000001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11">
        <f>SUM('1月:12月'!D26)</f>
        <v>0</v>
      </c>
      <c r="E26" s="111">
        <f>SUM('1月:12月'!E26)</f>
        <v>0</v>
      </c>
      <c r="F26" s="111">
        <f>SUM('1月:12月'!F26)</f>
        <v>0</v>
      </c>
      <c r="G26" s="111">
        <f>SUM('1月:12月'!G26)</f>
        <v>0</v>
      </c>
      <c r="H26" s="111">
        <f>SUM('1月:12月'!H26)</f>
        <v>0</v>
      </c>
      <c r="I26" s="111">
        <f>SUM('1月:12月'!I26)</f>
        <v>0</v>
      </c>
      <c r="J26" s="111">
        <f>SUM('1月:12月'!J26)</f>
        <v>0</v>
      </c>
      <c r="K26" s="111">
        <f>SUM('1月:12月'!K26)</f>
        <v>0</v>
      </c>
      <c r="L26" s="111">
        <f>SUM('1月:12月'!L26)</f>
        <v>0</v>
      </c>
      <c r="M26" s="111">
        <f>SUM('1月:12月'!M26)</f>
        <v>0</v>
      </c>
      <c r="N26" s="111">
        <f>SUM('1月:12月'!N26)</f>
        <v>0</v>
      </c>
      <c r="O26" s="111">
        <f>SUM('1月:12月'!O26)</f>
        <v>0</v>
      </c>
      <c r="P26" s="111">
        <f>SUM('1月:12月'!P26)</f>
        <v>0</v>
      </c>
      <c r="Q26" s="111">
        <f>SUM('1月:12月'!Q26)</f>
        <v>0</v>
      </c>
      <c r="R26" s="111">
        <f>SUM('1月:12月'!R26)</f>
        <v>0</v>
      </c>
      <c r="S26" s="111">
        <f>SUM('1月:12月'!S26)</f>
        <v>0</v>
      </c>
      <c r="T26" s="111">
        <f>SUM('1月:12月'!T26)</f>
        <v>0</v>
      </c>
      <c r="U26" s="111">
        <f>SUM('1月:12月'!U26)</f>
        <v>0</v>
      </c>
      <c r="V26" s="111">
        <f>SUM('1月:12月'!V26)</f>
        <v>0</v>
      </c>
      <c r="W26" s="111">
        <f>SUM('1月:12月'!W26)</f>
        <v>0</v>
      </c>
      <c r="X26" s="111">
        <f>SUM('1月:12月'!X26)</f>
        <v>0</v>
      </c>
      <c r="Y26" s="111">
        <f>SUM('1月:12月'!Y26)</f>
        <v>0</v>
      </c>
      <c r="Z26" s="111">
        <f>SUM('1月:12月'!Z26)</f>
        <v>0</v>
      </c>
      <c r="AA26" s="111">
        <f>SUM('1月:12月'!AA26)</f>
        <v>0</v>
      </c>
      <c r="AB26" s="324">
        <f>SUM('1月:12月'!AB26)</f>
        <v>0</v>
      </c>
      <c r="AC26" s="111">
        <f>SUM('1月:12月'!AC26)</f>
        <v>0</v>
      </c>
      <c r="AD26" s="111">
        <f>SUM('1月:12月'!AD26)</f>
        <v>0</v>
      </c>
      <c r="AE26" s="111">
        <f>SUM('1月:12月'!AE26)</f>
        <v>0</v>
      </c>
      <c r="AF26" s="111">
        <f>SUM('1月:12月'!AF26)</f>
        <v>0</v>
      </c>
      <c r="AG26" s="111">
        <f>SUM('1月:12月'!AG26)</f>
        <v>0</v>
      </c>
      <c r="AH26" s="111">
        <f>SUM('1月:12月'!AH26)</f>
        <v>0</v>
      </c>
      <c r="AI26" s="111">
        <f>SUM('1月:12月'!AI26)</f>
        <v>0</v>
      </c>
      <c r="AJ26" s="111">
        <f>SUM('1月:12月'!AJ26)</f>
        <v>0</v>
      </c>
      <c r="AK26" s="111">
        <f>SUM('1月:12月'!AK26)</f>
        <v>0</v>
      </c>
      <c r="AL26" s="111">
        <f>SUM('1月:12月'!AL26)</f>
        <v>0</v>
      </c>
      <c r="AM26" s="111">
        <f>SUM('1月:12月'!AM26)</f>
        <v>0</v>
      </c>
      <c r="AN26" s="111">
        <f>SUM('1月:12月'!AN26)</f>
        <v>0</v>
      </c>
      <c r="AO26" s="111">
        <f>SUM('1月:12月'!AO26)</f>
        <v>0</v>
      </c>
      <c r="AP26" s="111">
        <f>SUM('1月:12月'!AP26)</f>
        <v>0</v>
      </c>
      <c r="AQ26" s="108">
        <f t="shared" si="1"/>
        <v>0</v>
      </c>
      <c r="AR26" s="108">
        <f t="shared" si="2"/>
        <v>0</v>
      </c>
      <c r="AS26" s="108">
        <f t="shared" si="3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41">
        <f>SUM('1月:12月'!D27)</f>
        <v>0</v>
      </c>
      <c r="E27" s="41">
        <f>SUM('1月:12月'!E27)</f>
        <v>0</v>
      </c>
      <c r="F27" s="41">
        <f>SUM('1月:12月'!F27)</f>
        <v>0</v>
      </c>
      <c r="G27" s="41">
        <f>SUM('1月:12月'!G27)</f>
        <v>0</v>
      </c>
      <c r="H27" s="41">
        <f>SUM('1月:12月'!H27)</f>
        <v>0</v>
      </c>
      <c r="I27" s="41">
        <f>SUM('1月:12月'!I27)</f>
        <v>0</v>
      </c>
      <c r="J27" s="41">
        <f>SUM('1月:12月'!J27)</f>
        <v>0</v>
      </c>
      <c r="K27" s="41">
        <f>SUM('1月:12月'!K27)</f>
        <v>0</v>
      </c>
      <c r="L27" s="41">
        <f>SUM('1月:12月'!L27)</f>
        <v>0</v>
      </c>
      <c r="M27" s="41">
        <f>SUM('1月:12月'!M27)</f>
        <v>0</v>
      </c>
      <c r="N27" s="41">
        <f>SUM('1月:12月'!N27)</f>
        <v>0</v>
      </c>
      <c r="O27" s="41">
        <f>SUM('1月:12月'!O27)</f>
        <v>0</v>
      </c>
      <c r="P27" s="41">
        <f>SUM('1月:12月'!P27)</f>
        <v>0</v>
      </c>
      <c r="Q27" s="41">
        <f>SUM('1月:12月'!Q27)</f>
        <v>0</v>
      </c>
      <c r="R27" s="41">
        <f>SUM('1月:12月'!R27)</f>
        <v>0</v>
      </c>
      <c r="S27" s="41">
        <f>SUM('1月:12月'!S27)</f>
        <v>0</v>
      </c>
      <c r="T27" s="41">
        <f>SUM('1月:12月'!T27)</f>
        <v>0</v>
      </c>
      <c r="U27" s="41">
        <f>SUM('1月:12月'!U27)</f>
        <v>0</v>
      </c>
      <c r="V27" s="41">
        <f>SUM('1月:12月'!V27)</f>
        <v>0</v>
      </c>
      <c r="W27" s="41">
        <f>SUM('1月:12月'!W27)</f>
        <v>0</v>
      </c>
      <c r="X27" s="41">
        <f>SUM('1月:12月'!X27)</f>
        <v>0</v>
      </c>
      <c r="Y27" s="41">
        <f>SUM('1月:12月'!Y27)</f>
        <v>0</v>
      </c>
      <c r="Z27" s="41">
        <f>SUM('1月:12月'!Z27)</f>
        <v>0</v>
      </c>
      <c r="AA27" s="41">
        <f>SUM('1月:12月'!AA27)</f>
        <v>0</v>
      </c>
      <c r="AB27" s="325">
        <f>SUM('1月:12月'!AB27)</f>
        <v>0</v>
      </c>
      <c r="AC27" s="41">
        <f>SUM('1月:12月'!AC27)</f>
        <v>0</v>
      </c>
      <c r="AD27" s="41">
        <f>SUM('1月:12月'!AD27)</f>
        <v>0</v>
      </c>
      <c r="AE27" s="41">
        <f>SUM('1月:12月'!AE27)</f>
        <v>0</v>
      </c>
      <c r="AF27" s="41">
        <f>SUM('1月:12月'!AF27)</f>
        <v>0</v>
      </c>
      <c r="AG27" s="41">
        <f>SUM('1月:12月'!AG27)</f>
        <v>0</v>
      </c>
      <c r="AH27" s="41">
        <f>SUM('1月:12月'!AH27)</f>
        <v>0</v>
      </c>
      <c r="AI27" s="41">
        <f>SUM('1月:12月'!AI27)</f>
        <v>0</v>
      </c>
      <c r="AJ27" s="41">
        <f>SUM('1月:12月'!AJ27)</f>
        <v>0</v>
      </c>
      <c r="AK27" s="41">
        <f>SUM('1月:12月'!AK27)</f>
        <v>0</v>
      </c>
      <c r="AL27" s="41">
        <f>SUM('1月:12月'!AL27)</f>
        <v>0</v>
      </c>
      <c r="AM27" s="41">
        <f>SUM('1月:12月'!AM27)</f>
        <v>0</v>
      </c>
      <c r="AN27" s="41">
        <f>SUM('1月:12月'!AN27)</f>
        <v>0</v>
      </c>
      <c r="AO27" s="41">
        <f>SUM('1月:12月'!AO27)</f>
        <v>0</v>
      </c>
      <c r="AP27" s="41">
        <f>SUM('1月:12月'!AP27)</f>
        <v>0</v>
      </c>
      <c r="AQ27" s="45">
        <f t="shared" si="1"/>
        <v>0</v>
      </c>
      <c r="AR27" s="45">
        <f t="shared" si="2"/>
        <v>0</v>
      </c>
      <c r="AS27" s="45">
        <f t="shared" si="3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11">
        <f>SUM('1月:12月'!D28)</f>
        <v>0</v>
      </c>
      <c r="E28" s="111">
        <f>SUM('1月:12月'!E28)</f>
        <v>0</v>
      </c>
      <c r="F28" s="111">
        <f>SUM('1月:12月'!F28)</f>
        <v>0</v>
      </c>
      <c r="G28" s="111">
        <f>SUM('1月:12月'!G28)</f>
        <v>0</v>
      </c>
      <c r="H28" s="111">
        <f>SUM('1月:12月'!H28)</f>
        <v>0</v>
      </c>
      <c r="I28" s="111">
        <f>SUM('1月:12月'!I28)</f>
        <v>0</v>
      </c>
      <c r="J28" s="111">
        <f>SUM('1月:12月'!J28)</f>
        <v>0</v>
      </c>
      <c r="K28" s="111">
        <f>SUM('1月:12月'!K28)</f>
        <v>0</v>
      </c>
      <c r="L28" s="111">
        <f>SUM('1月:12月'!L28)</f>
        <v>0</v>
      </c>
      <c r="M28" s="111">
        <f>SUM('1月:12月'!M28)</f>
        <v>0</v>
      </c>
      <c r="N28" s="111">
        <f>SUM('1月:12月'!N28)</f>
        <v>0</v>
      </c>
      <c r="O28" s="111">
        <f>SUM('1月:12月'!O28)</f>
        <v>0</v>
      </c>
      <c r="P28" s="111">
        <f>SUM('1月:12月'!P28)</f>
        <v>0</v>
      </c>
      <c r="Q28" s="111">
        <f>SUM('1月:12月'!Q28)</f>
        <v>0</v>
      </c>
      <c r="R28" s="111">
        <f>SUM('1月:12月'!R28)</f>
        <v>0</v>
      </c>
      <c r="S28" s="111">
        <f>SUM('1月:12月'!S28)</f>
        <v>0</v>
      </c>
      <c r="T28" s="111">
        <f>SUM('1月:12月'!T28)</f>
        <v>0</v>
      </c>
      <c r="U28" s="111">
        <f>SUM('1月:12月'!U28)</f>
        <v>0</v>
      </c>
      <c r="V28" s="111">
        <f>SUM('1月:12月'!V28)</f>
        <v>0</v>
      </c>
      <c r="W28" s="111">
        <f>SUM('1月:12月'!W28)</f>
        <v>0</v>
      </c>
      <c r="X28" s="111">
        <f>SUM('1月:12月'!X28)</f>
        <v>0</v>
      </c>
      <c r="Y28" s="111">
        <f>SUM('1月:12月'!Y28)</f>
        <v>0</v>
      </c>
      <c r="Z28" s="111">
        <f>SUM('1月:12月'!Z28)</f>
        <v>0</v>
      </c>
      <c r="AA28" s="111">
        <f>SUM('1月:12月'!AA28)</f>
        <v>0</v>
      </c>
      <c r="AB28" s="324">
        <f>SUM('1月:12月'!AB28)</f>
        <v>0</v>
      </c>
      <c r="AC28" s="111">
        <f>SUM('1月:12月'!AC28)</f>
        <v>0</v>
      </c>
      <c r="AD28" s="111">
        <f>SUM('1月:12月'!AD28)</f>
        <v>0</v>
      </c>
      <c r="AE28" s="111">
        <f>SUM('1月:12月'!AE28)</f>
        <v>0</v>
      </c>
      <c r="AF28" s="111">
        <f>SUM('1月:12月'!AF28)</f>
        <v>0</v>
      </c>
      <c r="AG28" s="111">
        <f>SUM('1月:12月'!AG28)</f>
        <v>0</v>
      </c>
      <c r="AH28" s="111">
        <f>SUM('1月:12月'!AH28)</f>
        <v>0</v>
      </c>
      <c r="AI28" s="111">
        <f>SUM('1月:12月'!AI28)</f>
        <v>0</v>
      </c>
      <c r="AJ28" s="111">
        <f>SUM('1月:12月'!AJ28)</f>
        <v>0</v>
      </c>
      <c r="AK28" s="111">
        <f>SUM('1月:12月'!AK28)</f>
        <v>0</v>
      </c>
      <c r="AL28" s="111">
        <f>SUM('1月:12月'!AL28)</f>
        <v>0</v>
      </c>
      <c r="AM28" s="111">
        <f>SUM('1月:12月'!AM28)</f>
        <v>0</v>
      </c>
      <c r="AN28" s="111">
        <f>SUM('1月:12月'!AN28)</f>
        <v>0</v>
      </c>
      <c r="AO28" s="111">
        <f>SUM('1月:12月'!AO28)</f>
        <v>0</v>
      </c>
      <c r="AP28" s="111">
        <f>SUM('1月:12月'!AP28)</f>
        <v>0</v>
      </c>
      <c r="AQ28" s="108">
        <f t="shared" si="1"/>
        <v>0</v>
      </c>
      <c r="AR28" s="108">
        <f t="shared" si="2"/>
        <v>0</v>
      </c>
      <c r="AS28" s="108">
        <f t="shared" si="3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41">
        <f>SUM('1月:12月'!D29)</f>
        <v>0</v>
      </c>
      <c r="E29" s="41">
        <f>SUM('1月:12月'!E29)</f>
        <v>0</v>
      </c>
      <c r="F29" s="41">
        <f>SUM('1月:12月'!F29)</f>
        <v>0</v>
      </c>
      <c r="G29" s="41">
        <f>SUM('1月:12月'!G29)</f>
        <v>0</v>
      </c>
      <c r="H29" s="41">
        <f>SUM('1月:12月'!H29)</f>
        <v>0</v>
      </c>
      <c r="I29" s="41">
        <f>SUM('1月:12月'!I29)</f>
        <v>0</v>
      </c>
      <c r="J29" s="41">
        <f>SUM('1月:12月'!J29)</f>
        <v>0</v>
      </c>
      <c r="K29" s="41">
        <f>SUM('1月:12月'!K29)</f>
        <v>0</v>
      </c>
      <c r="L29" s="41">
        <f>SUM('1月:12月'!L29)</f>
        <v>0</v>
      </c>
      <c r="M29" s="41">
        <f>SUM('1月:12月'!M29)</f>
        <v>0</v>
      </c>
      <c r="N29" s="41">
        <f>SUM('1月:12月'!N29)</f>
        <v>0</v>
      </c>
      <c r="O29" s="41">
        <f>SUM('1月:12月'!O29)</f>
        <v>0</v>
      </c>
      <c r="P29" s="41">
        <f>SUM('1月:12月'!P29)</f>
        <v>0</v>
      </c>
      <c r="Q29" s="41">
        <f>SUM('1月:12月'!Q29)</f>
        <v>0</v>
      </c>
      <c r="R29" s="41">
        <f>SUM('1月:12月'!R29)</f>
        <v>0</v>
      </c>
      <c r="S29" s="41">
        <f>SUM('1月:12月'!S29)</f>
        <v>0</v>
      </c>
      <c r="T29" s="41">
        <f>SUM('1月:12月'!T29)</f>
        <v>0</v>
      </c>
      <c r="U29" s="41">
        <f>SUM('1月:12月'!U29)</f>
        <v>0</v>
      </c>
      <c r="V29" s="41">
        <f>SUM('1月:12月'!V29)</f>
        <v>0</v>
      </c>
      <c r="W29" s="41">
        <f>SUM('1月:12月'!W29)</f>
        <v>0</v>
      </c>
      <c r="X29" s="41">
        <f>SUM('1月:12月'!X29)</f>
        <v>0</v>
      </c>
      <c r="Y29" s="41">
        <f>SUM('1月:12月'!Y29)</f>
        <v>0</v>
      </c>
      <c r="Z29" s="41">
        <f>SUM('1月:12月'!Z29)</f>
        <v>0</v>
      </c>
      <c r="AA29" s="41">
        <f>SUM('1月:12月'!AA29)</f>
        <v>0</v>
      </c>
      <c r="AB29" s="325">
        <f>SUM('1月:12月'!AB29)</f>
        <v>0</v>
      </c>
      <c r="AC29" s="41">
        <f>SUM('1月:12月'!AC29)</f>
        <v>0</v>
      </c>
      <c r="AD29" s="41">
        <f>SUM('1月:12月'!AD29)</f>
        <v>0</v>
      </c>
      <c r="AE29" s="41">
        <f>SUM('1月:12月'!AE29)</f>
        <v>0</v>
      </c>
      <c r="AF29" s="41">
        <f>SUM('1月:12月'!AF29)</f>
        <v>0</v>
      </c>
      <c r="AG29" s="41">
        <f>SUM('1月:12月'!AG29)</f>
        <v>0</v>
      </c>
      <c r="AH29" s="41">
        <f>SUM('1月:12月'!AH29)</f>
        <v>0</v>
      </c>
      <c r="AI29" s="41">
        <f>SUM('1月:12月'!AI29)</f>
        <v>0</v>
      </c>
      <c r="AJ29" s="41">
        <f>SUM('1月:12月'!AJ29)</f>
        <v>0</v>
      </c>
      <c r="AK29" s="41">
        <f>SUM('1月:12月'!AK29)</f>
        <v>0</v>
      </c>
      <c r="AL29" s="41">
        <f>SUM('1月:12月'!AL29)</f>
        <v>0</v>
      </c>
      <c r="AM29" s="41">
        <f>SUM('1月:12月'!AM29)</f>
        <v>0</v>
      </c>
      <c r="AN29" s="41">
        <f>SUM('1月:12月'!AN29)</f>
        <v>0</v>
      </c>
      <c r="AO29" s="41">
        <f>SUM('1月:12月'!AO29)</f>
        <v>0</v>
      </c>
      <c r="AP29" s="41">
        <f>SUM('1月:12月'!AP29)</f>
        <v>0</v>
      </c>
      <c r="AQ29" s="45">
        <f t="shared" si="1"/>
        <v>0</v>
      </c>
      <c r="AR29" s="45">
        <f t="shared" si="2"/>
        <v>0</v>
      </c>
      <c r="AS29" s="45">
        <f t="shared" si="3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11">
        <f>SUM('1月:12月'!D30)</f>
        <v>394</v>
      </c>
      <c r="E30" s="111">
        <f>SUM('1月:12月'!E30)</f>
        <v>156.07359999999997</v>
      </c>
      <c r="F30" s="111">
        <f>SUM('1月:12月'!F30)</f>
        <v>98811.862471192842</v>
      </c>
      <c r="G30" s="111">
        <f>SUM('1月:12月'!G30)</f>
        <v>421</v>
      </c>
      <c r="H30" s="111">
        <f>SUM('1月:12月'!H30)</f>
        <v>147.34029999999998</v>
      </c>
      <c r="I30" s="111">
        <f>SUM('1月:12月'!I30)</f>
        <v>95940.522000000012</v>
      </c>
      <c r="J30" s="111">
        <f>SUM('1月:12月'!J30)</f>
        <v>815</v>
      </c>
      <c r="K30" s="111">
        <f>SUM('1月:12月'!K30)</f>
        <v>303.41390000000001</v>
      </c>
      <c r="L30" s="111">
        <f>SUM('1月:12月'!L30)</f>
        <v>194752.38447119284</v>
      </c>
      <c r="M30" s="111">
        <f>SUM('1月:12月'!M30)</f>
        <v>0</v>
      </c>
      <c r="N30" s="111">
        <f>SUM('1月:12月'!N30)</f>
        <v>0</v>
      </c>
      <c r="O30" s="111">
        <f>SUM('1月:12月'!O30)</f>
        <v>0</v>
      </c>
      <c r="P30" s="111">
        <f>SUM('1月:12月'!P30)</f>
        <v>0</v>
      </c>
      <c r="Q30" s="111">
        <f>SUM('1月:12月'!Q30)</f>
        <v>0</v>
      </c>
      <c r="R30" s="111">
        <f>SUM('1月:12月'!R30)</f>
        <v>0</v>
      </c>
      <c r="S30" s="111">
        <f>SUM('1月:12月'!S30)</f>
        <v>0</v>
      </c>
      <c r="T30" s="111">
        <f>SUM('1月:12月'!T30)</f>
        <v>0</v>
      </c>
      <c r="U30" s="111">
        <f>SUM('1月:12月'!U30)</f>
        <v>0</v>
      </c>
      <c r="V30" s="111">
        <f>SUM('1月:12月'!V30)</f>
        <v>0</v>
      </c>
      <c r="W30" s="111">
        <f>SUM('1月:12月'!W30)</f>
        <v>0</v>
      </c>
      <c r="X30" s="111">
        <f>SUM('1月:12月'!X30)</f>
        <v>0</v>
      </c>
      <c r="Y30" s="111">
        <f>SUM('1月:12月'!Y30)</f>
        <v>1913</v>
      </c>
      <c r="Z30" s="111">
        <f>SUM('1月:12月'!Z30)</f>
        <v>537.42460000000005</v>
      </c>
      <c r="AA30" s="111">
        <f>SUM('1月:12月'!AA30)</f>
        <v>137994.299</v>
      </c>
      <c r="AB30" s="324">
        <f>SUM('1月:12月'!AB30)</f>
        <v>10879</v>
      </c>
      <c r="AC30" s="111">
        <f>SUM('1月:12月'!AC30)</f>
        <v>1539.43019</v>
      </c>
      <c r="AD30" s="111">
        <f>SUM('1月:12月'!AD30)</f>
        <v>559275.45500000007</v>
      </c>
      <c r="AE30" s="111">
        <f>SUM('1月:12月'!AE30)</f>
        <v>19</v>
      </c>
      <c r="AF30" s="111">
        <f>SUM('1月:12月'!AF30)</f>
        <v>2.6874999999999996</v>
      </c>
      <c r="AG30" s="111">
        <f>SUM('1月:12月'!AG30)</f>
        <v>1945.4202</v>
      </c>
      <c r="AH30" s="111">
        <f>SUM('1月:12月'!AH30)</f>
        <v>965</v>
      </c>
      <c r="AI30" s="111">
        <f>SUM('1月:12月'!AI30)</f>
        <v>179.51629</v>
      </c>
      <c r="AJ30" s="111">
        <f>SUM('1月:12月'!AJ30)</f>
        <v>154001.334</v>
      </c>
      <c r="AK30" s="111">
        <f>SUM('1月:12月'!AK30)</f>
        <v>1868</v>
      </c>
      <c r="AL30" s="111">
        <f>SUM('1月:12月'!AL30)</f>
        <v>117.77779999999998</v>
      </c>
      <c r="AM30" s="111">
        <f>SUM('1月:12月'!AM30)</f>
        <v>75511.885999999999</v>
      </c>
      <c r="AN30" s="111">
        <f>SUM('1月:12月'!AN30)</f>
        <v>4547</v>
      </c>
      <c r="AO30" s="111">
        <f>SUM('1月:12月'!AO30)</f>
        <v>452.32997</v>
      </c>
      <c r="AP30" s="111">
        <f>SUM('1月:12月'!AP30)</f>
        <v>280821.49672000005</v>
      </c>
      <c r="AQ30" s="108">
        <f t="shared" si="1"/>
        <v>21006</v>
      </c>
      <c r="AR30" s="108">
        <f t="shared" si="2"/>
        <v>3132.58025</v>
      </c>
      <c r="AS30" s="108">
        <f t="shared" si="3"/>
        <v>1404302.2753911931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41">
        <f>SUM('1月:12月'!D31)</f>
        <v>0</v>
      </c>
      <c r="E31" s="41">
        <f>SUM('1月:12月'!E31)</f>
        <v>0</v>
      </c>
      <c r="F31" s="41">
        <f>SUM('1月:12月'!F31)</f>
        <v>0</v>
      </c>
      <c r="G31" s="41">
        <f>SUM('1月:12月'!G31)</f>
        <v>0</v>
      </c>
      <c r="H31" s="41">
        <f>SUM('1月:12月'!H31)</f>
        <v>0</v>
      </c>
      <c r="I31" s="41">
        <f>SUM('1月:12月'!I31)</f>
        <v>0</v>
      </c>
      <c r="J31" s="41">
        <f>SUM('1月:12月'!J31)</f>
        <v>0</v>
      </c>
      <c r="K31" s="41">
        <f>SUM('1月:12月'!K31)</f>
        <v>0</v>
      </c>
      <c r="L31" s="41">
        <f>SUM('1月:12月'!L31)</f>
        <v>0</v>
      </c>
      <c r="M31" s="41">
        <f>SUM('1月:12月'!M31)</f>
        <v>0</v>
      </c>
      <c r="N31" s="41">
        <f>SUM('1月:12月'!N31)</f>
        <v>0</v>
      </c>
      <c r="O31" s="41">
        <f>SUM('1月:12月'!O31)</f>
        <v>0</v>
      </c>
      <c r="P31" s="41">
        <f>SUM('1月:12月'!P31)</f>
        <v>0</v>
      </c>
      <c r="Q31" s="41">
        <f>SUM('1月:12月'!Q31)</f>
        <v>0</v>
      </c>
      <c r="R31" s="41">
        <f>SUM('1月:12月'!R31)</f>
        <v>0</v>
      </c>
      <c r="S31" s="41">
        <f>SUM('1月:12月'!S31)</f>
        <v>0</v>
      </c>
      <c r="T31" s="41">
        <f>SUM('1月:12月'!T31)</f>
        <v>0</v>
      </c>
      <c r="U31" s="41">
        <f>SUM('1月:12月'!U31)</f>
        <v>0</v>
      </c>
      <c r="V31" s="41">
        <f>SUM('1月:12月'!V31)</f>
        <v>0</v>
      </c>
      <c r="W31" s="41">
        <f>SUM('1月:12月'!W31)</f>
        <v>0</v>
      </c>
      <c r="X31" s="41">
        <f>SUM('1月:12月'!X31)</f>
        <v>0</v>
      </c>
      <c r="Y31" s="41">
        <f>SUM('1月:12月'!Y31)</f>
        <v>0</v>
      </c>
      <c r="Z31" s="41">
        <f>SUM('1月:12月'!Z31)</f>
        <v>0</v>
      </c>
      <c r="AA31" s="41">
        <f>SUM('1月:12月'!AA31)</f>
        <v>0</v>
      </c>
      <c r="AB31" s="325">
        <f>SUM('1月:12月'!AB31)</f>
        <v>0</v>
      </c>
      <c r="AC31" s="41">
        <f>SUM('1月:12月'!AC31)</f>
        <v>0</v>
      </c>
      <c r="AD31" s="41">
        <f>SUM('1月:12月'!AD31)</f>
        <v>0</v>
      </c>
      <c r="AE31" s="41">
        <f>SUM('1月:12月'!AE31)</f>
        <v>0</v>
      </c>
      <c r="AF31" s="41">
        <f>SUM('1月:12月'!AF31)</f>
        <v>0</v>
      </c>
      <c r="AG31" s="41">
        <f>SUM('1月:12月'!AG31)</f>
        <v>0</v>
      </c>
      <c r="AH31" s="41">
        <f>SUM('1月:12月'!AH31)</f>
        <v>0</v>
      </c>
      <c r="AI31" s="41">
        <f>SUM('1月:12月'!AI31)</f>
        <v>0</v>
      </c>
      <c r="AJ31" s="41">
        <f>SUM('1月:12月'!AJ31)</f>
        <v>0</v>
      </c>
      <c r="AK31" s="41">
        <f>SUM('1月:12月'!AK31)</f>
        <v>0</v>
      </c>
      <c r="AL31" s="41">
        <f>SUM('1月:12月'!AL31)</f>
        <v>0</v>
      </c>
      <c r="AM31" s="41">
        <f>SUM('1月:12月'!AM31)</f>
        <v>0</v>
      </c>
      <c r="AN31" s="41">
        <f>SUM('1月:12月'!AN31)</f>
        <v>0</v>
      </c>
      <c r="AO31" s="41">
        <f>SUM('1月:12月'!AO31)</f>
        <v>0</v>
      </c>
      <c r="AP31" s="41">
        <f>SUM('1月:12月'!AP31)</f>
        <v>0</v>
      </c>
      <c r="AQ31" s="45">
        <f t="shared" si="1"/>
        <v>0</v>
      </c>
      <c r="AR31" s="45">
        <f t="shared" si="2"/>
        <v>0</v>
      </c>
      <c r="AS31" s="45">
        <f t="shared" si="3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11">
        <f>SUM('1月:12月'!D32)</f>
        <v>0</v>
      </c>
      <c r="E32" s="111">
        <f>SUM('1月:12月'!E32)</f>
        <v>0</v>
      </c>
      <c r="F32" s="111">
        <f>SUM('1月:12月'!F32)</f>
        <v>0</v>
      </c>
      <c r="G32" s="111">
        <f>SUM('1月:12月'!G32)</f>
        <v>3</v>
      </c>
      <c r="H32" s="111">
        <f>SUM('1月:12月'!H32)</f>
        <v>7.0742000000000003</v>
      </c>
      <c r="I32" s="111">
        <f>SUM('1月:12月'!I32)</f>
        <v>18368.37</v>
      </c>
      <c r="J32" s="111">
        <f>SUM('1月:12月'!J32)</f>
        <v>3</v>
      </c>
      <c r="K32" s="111">
        <f>SUM('1月:12月'!K32)</f>
        <v>7.0742000000000003</v>
      </c>
      <c r="L32" s="111">
        <f>SUM('1月:12月'!L32)</f>
        <v>18368.37</v>
      </c>
      <c r="M32" s="111">
        <f>SUM('1月:12月'!M32)</f>
        <v>901</v>
      </c>
      <c r="N32" s="111">
        <f>SUM('1月:12月'!N32)</f>
        <v>1310.9008999999999</v>
      </c>
      <c r="O32" s="111">
        <f>SUM('1月:12月'!O32)</f>
        <v>409873.43400000001</v>
      </c>
      <c r="P32" s="111">
        <f>SUM('1月:12月'!P32)</f>
        <v>1711</v>
      </c>
      <c r="Q32" s="111">
        <f>SUM('1月:12月'!Q32)</f>
        <v>10825.2096</v>
      </c>
      <c r="R32" s="111">
        <f>SUM('1月:12月'!R32)</f>
        <v>1745154.2569999998</v>
      </c>
      <c r="S32" s="111">
        <f>SUM('1月:12月'!S32)</f>
        <v>0</v>
      </c>
      <c r="T32" s="111">
        <f>SUM('1月:12月'!T32)</f>
        <v>0</v>
      </c>
      <c r="U32" s="111">
        <f>SUM('1月:12月'!U32)</f>
        <v>0</v>
      </c>
      <c r="V32" s="111">
        <f>SUM('1月:12月'!V32)</f>
        <v>1711</v>
      </c>
      <c r="W32" s="111">
        <f>SUM('1月:12月'!W32)</f>
        <v>10825.2096</v>
      </c>
      <c r="X32" s="111">
        <f>SUM('1月:12月'!X32)</f>
        <v>1745154.2569999998</v>
      </c>
      <c r="Y32" s="111">
        <f>SUM('1月:12月'!Y32)</f>
        <v>1181</v>
      </c>
      <c r="Z32" s="111">
        <f>SUM('1月:12月'!Z32)</f>
        <v>8137.287299999999</v>
      </c>
      <c r="AA32" s="111">
        <f>SUM('1月:12月'!AA32)</f>
        <v>1115182.1140000001</v>
      </c>
      <c r="AB32" s="324">
        <f>SUM('1月:12月'!AB32)</f>
        <v>0</v>
      </c>
      <c r="AC32" s="111">
        <f>SUM('1月:12月'!AC32)</f>
        <v>0</v>
      </c>
      <c r="AD32" s="111">
        <f>SUM('1月:12月'!AD32)</f>
        <v>0</v>
      </c>
      <c r="AE32" s="111">
        <f>SUM('1月:12月'!AE32)</f>
        <v>0</v>
      </c>
      <c r="AF32" s="111">
        <f>SUM('1月:12月'!AF32)</f>
        <v>0</v>
      </c>
      <c r="AG32" s="111">
        <f>SUM('1月:12月'!AG32)</f>
        <v>0</v>
      </c>
      <c r="AH32" s="111">
        <f>SUM('1月:12月'!AH32)</f>
        <v>0</v>
      </c>
      <c r="AI32" s="111">
        <f>SUM('1月:12月'!AI32)</f>
        <v>0</v>
      </c>
      <c r="AJ32" s="111">
        <f>SUM('1月:12月'!AJ32)</f>
        <v>0</v>
      </c>
      <c r="AK32" s="111">
        <f>SUM('1月:12月'!AK32)</f>
        <v>11</v>
      </c>
      <c r="AL32" s="111">
        <f>SUM('1月:12月'!AL32)</f>
        <v>4.5899999999999996E-2</v>
      </c>
      <c r="AM32" s="111">
        <f>SUM('1月:12月'!AM32)</f>
        <v>7870.1759999999995</v>
      </c>
      <c r="AN32" s="111">
        <f>SUM('1月:12月'!AN32)</f>
        <v>0</v>
      </c>
      <c r="AO32" s="111">
        <f>SUM('1月:12月'!AO32)</f>
        <v>0</v>
      </c>
      <c r="AP32" s="111">
        <f>SUM('1月:12月'!AP32)</f>
        <v>0</v>
      </c>
      <c r="AQ32" s="108">
        <f t="shared" si="1"/>
        <v>3807</v>
      </c>
      <c r="AR32" s="108">
        <f t="shared" si="2"/>
        <v>20280.517899999999</v>
      </c>
      <c r="AS32" s="108">
        <f t="shared" si="3"/>
        <v>3296448.3509999998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41">
        <f>SUM('1月:12月'!D33)</f>
        <v>0</v>
      </c>
      <c r="E33" s="41">
        <f>SUM('1月:12月'!E33)</f>
        <v>0</v>
      </c>
      <c r="F33" s="41">
        <f>SUM('1月:12月'!F33)</f>
        <v>0</v>
      </c>
      <c r="G33" s="41">
        <f>SUM('1月:12月'!G33)</f>
        <v>0</v>
      </c>
      <c r="H33" s="41">
        <f>SUM('1月:12月'!H33)</f>
        <v>0</v>
      </c>
      <c r="I33" s="41">
        <f>SUM('1月:12月'!I33)</f>
        <v>0</v>
      </c>
      <c r="J33" s="41">
        <f>SUM('1月:12月'!J33)</f>
        <v>0</v>
      </c>
      <c r="K33" s="41">
        <f>SUM('1月:12月'!K33)</f>
        <v>0</v>
      </c>
      <c r="L33" s="41">
        <f>SUM('1月:12月'!L33)</f>
        <v>0</v>
      </c>
      <c r="M33" s="41">
        <f>SUM('1月:12月'!M33)</f>
        <v>0</v>
      </c>
      <c r="N33" s="41">
        <f>SUM('1月:12月'!N33)</f>
        <v>0</v>
      </c>
      <c r="O33" s="41">
        <f>SUM('1月:12月'!O33)</f>
        <v>0</v>
      </c>
      <c r="P33" s="41">
        <f>SUM('1月:12月'!P33)</f>
        <v>0</v>
      </c>
      <c r="Q33" s="41">
        <f>SUM('1月:12月'!Q33)</f>
        <v>0</v>
      </c>
      <c r="R33" s="41">
        <f>SUM('1月:12月'!R33)</f>
        <v>0</v>
      </c>
      <c r="S33" s="41">
        <f>SUM('1月:12月'!S33)</f>
        <v>0</v>
      </c>
      <c r="T33" s="41">
        <f>SUM('1月:12月'!T33)</f>
        <v>0</v>
      </c>
      <c r="U33" s="41">
        <f>SUM('1月:12月'!U33)</f>
        <v>0</v>
      </c>
      <c r="V33" s="41">
        <f>SUM('1月:12月'!V33)</f>
        <v>0</v>
      </c>
      <c r="W33" s="41">
        <f>SUM('1月:12月'!W33)</f>
        <v>0</v>
      </c>
      <c r="X33" s="41">
        <f>SUM('1月:12月'!X33)</f>
        <v>0</v>
      </c>
      <c r="Y33" s="41">
        <f>SUM('1月:12月'!Y33)</f>
        <v>0</v>
      </c>
      <c r="Z33" s="41">
        <f>SUM('1月:12月'!Z33)</f>
        <v>0</v>
      </c>
      <c r="AA33" s="41">
        <f>SUM('1月:12月'!AA33)</f>
        <v>0</v>
      </c>
      <c r="AB33" s="325">
        <f>SUM('1月:12月'!AB33)</f>
        <v>0</v>
      </c>
      <c r="AC33" s="41">
        <f>SUM('1月:12月'!AC33)</f>
        <v>0</v>
      </c>
      <c r="AD33" s="41">
        <f>SUM('1月:12月'!AD33)</f>
        <v>0</v>
      </c>
      <c r="AE33" s="41">
        <f>SUM('1月:12月'!AE33)</f>
        <v>0</v>
      </c>
      <c r="AF33" s="41">
        <f>SUM('1月:12月'!AF33)</f>
        <v>0</v>
      </c>
      <c r="AG33" s="41">
        <f>SUM('1月:12月'!AG33)</f>
        <v>0</v>
      </c>
      <c r="AH33" s="41">
        <f>SUM('1月:12月'!AH33)</f>
        <v>0</v>
      </c>
      <c r="AI33" s="41">
        <f>SUM('1月:12月'!AI33)</f>
        <v>0</v>
      </c>
      <c r="AJ33" s="41">
        <f>SUM('1月:12月'!AJ33)</f>
        <v>0</v>
      </c>
      <c r="AK33" s="41">
        <f>SUM('1月:12月'!AK33)</f>
        <v>0</v>
      </c>
      <c r="AL33" s="41">
        <f>SUM('1月:12月'!AL33)</f>
        <v>0</v>
      </c>
      <c r="AM33" s="41">
        <f>SUM('1月:12月'!AM33)</f>
        <v>0</v>
      </c>
      <c r="AN33" s="41">
        <f>SUM('1月:12月'!AN33)</f>
        <v>0</v>
      </c>
      <c r="AO33" s="41">
        <f>SUM('1月:12月'!AO33)</f>
        <v>0</v>
      </c>
      <c r="AP33" s="41">
        <f>SUM('1月:12月'!AP33)</f>
        <v>0</v>
      </c>
      <c r="AQ33" s="45">
        <f t="shared" si="1"/>
        <v>0</v>
      </c>
      <c r="AR33" s="45">
        <f t="shared" si="2"/>
        <v>0</v>
      </c>
      <c r="AS33" s="45">
        <f t="shared" si="3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11">
        <f>SUM('1月:12月'!D34)</f>
        <v>0</v>
      </c>
      <c r="E34" s="111">
        <f>SUM('1月:12月'!E34)</f>
        <v>0</v>
      </c>
      <c r="F34" s="111">
        <f>SUM('1月:12月'!F34)</f>
        <v>0</v>
      </c>
      <c r="G34" s="111">
        <f>SUM('1月:12月'!G34)</f>
        <v>82</v>
      </c>
      <c r="H34" s="111">
        <f>SUM('1月:12月'!H34)</f>
        <v>8.2073999999999998</v>
      </c>
      <c r="I34" s="111">
        <f>SUM('1月:12月'!I34)</f>
        <v>4351.6950000000006</v>
      </c>
      <c r="J34" s="111">
        <f>SUM('1月:12月'!J34)</f>
        <v>82</v>
      </c>
      <c r="K34" s="111">
        <f>SUM('1月:12月'!K34)</f>
        <v>8.2073999999999998</v>
      </c>
      <c r="L34" s="111">
        <f>SUM('1月:12月'!L34)</f>
        <v>4351.6950000000006</v>
      </c>
      <c r="M34" s="111">
        <f>SUM('1月:12月'!M34)</f>
        <v>924</v>
      </c>
      <c r="N34" s="111">
        <f>SUM('1月:12月'!N34)</f>
        <v>274.59589999999997</v>
      </c>
      <c r="O34" s="111">
        <f>SUM('1月:12月'!O34)</f>
        <v>95038.993000000017</v>
      </c>
      <c r="P34" s="111">
        <f>SUM('1月:12月'!P34)</f>
        <v>0</v>
      </c>
      <c r="Q34" s="111">
        <f>SUM('1月:12月'!Q34)</f>
        <v>0</v>
      </c>
      <c r="R34" s="111">
        <f>SUM('1月:12月'!R34)</f>
        <v>0</v>
      </c>
      <c r="S34" s="111">
        <f>SUM('1月:12月'!S34)</f>
        <v>0</v>
      </c>
      <c r="T34" s="111">
        <f>SUM('1月:12月'!T34)</f>
        <v>0</v>
      </c>
      <c r="U34" s="111">
        <f>SUM('1月:12月'!U34)</f>
        <v>0</v>
      </c>
      <c r="V34" s="111">
        <f>SUM('1月:12月'!V34)</f>
        <v>0</v>
      </c>
      <c r="W34" s="111">
        <f>SUM('1月:12月'!W34)</f>
        <v>0</v>
      </c>
      <c r="X34" s="111">
        <f>SUM('1月:12月'!X34)</f>
        <v>0</v>
      </c>
      <c r="Y34" s="111">
        <f>SUM('1月:12月'!Y34)</f>
        <v>0</v>
      </c>
      <c r="Z34" s="111">
        <f>SUM('1月:12月'!Z34)</f>
        <v>0</v>
      </c>
      <c r="AA34" s="111">
        <f>SUM('1月:12月'!AA34)</f>
        <v>0</v>
      </c>
      <c r="AB34" s="324">
        <f>SUM('1月:12月'!AB34)</f>
        <v>2523</v>
      </c>
      <c r="AC34" s="111">
        <f>SUM('1月:12月'!AC34)</f>
        <v>895.88009999999997</v>
      </c>
      <c r="AD34" s="111">
        <f>SUM('1月:12月'!AD34)</f>
        <v>331795.46100000001</v>
      </c>
      <c r="AE34" s="111">
        <f>SUM('1月:12月'!AE34)</f>
        <v>0</v>
      </c>
      <c r="AF34" s="111">
        <f>SUM('1月:12月'!AF34)</f>
        <v>0</v>
      </c>
      <c r="AG34" s="111">
        <f>SUM('1月:12月'!AG34)</f>
        <v>0</v>
      </c>
      <c r="AH34" s="111">
        <f>SUM('1月:12月'!AH34)</f>
        <v>456</v>
      </c>
      <c r="AI34" s="111">
        <f>SUM('1月:12月'!AI34)</f>
        <v>266.45690000000002</v>
      </c>
      <c r="AJ34" s="111">
        <f>SUM('1月:12月'!AJ34)</f>
        <v>115686.12999999999</v>
      </c>
      <c r="AK34" s="111">
        <f>SUM('1月:12月'!AK34)</f>
        <v>3</v>
      </c>
      <c r="AL34" s="111">
        <f>SUM('1月:12月'!AL34)</f>
        <v>7.46E-2</v>
      </c>
      <c r="AM34" s="111">
        <f>SUM('1月:12月'!AM34)</f>
        <v>49.676000000000002</v>
      </c>
      <c r="AN34" s="111">
        <f>SUM('1月:12月'!AN34)</f>
        <v>53</v>
      </c>
      <c r="AO34" s="111">
        <f>SUM('1月:12月'!AO34)</f>
        <v>2.1368</v>
      </c>
      <c r="AP34" s="111">
        <f>SUM('1月:12月'!AP34)</f>
        <v>603.46080000000006</v>
      </c>
      <c r="AQ34" s="108">
        <f t="shared" si="1"/>
        <v>4041</v>
      </c>
      <c r="AR34" s="108">
        <f t="shared" si="2"/>
        <v>1447.3516999999999</v>
      </c>
      <c r="AS34" s="108">
        <f t="shared" si="3"/>
        <v>547525.41579999996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41">
        <f>SUM('1月:12月'!D35)</f>
        <v>0</v>
      </c>
      <c r="E35" s="41">
        <f>SUM('1月:12月'!E35)</f>
        <v>0</v>
      </c>
      <c r="F35" s="41">
        <f>SUM('1月:12月'!F35)</f>
        <v>0</v>
      </c>
      <c r="G35" s="41">
        <f>SUM('1月:12月'!G35)</f>
        <v>0</v>
      </c>
      <c r="H35" s="41">
        <f>SUM('1月:12月'!H35)</f>
        <v>0</v>
      </c>
      <c r="I35" s="41">
        <f>SUM('1月:12月'!I35)</f>
        <v>0</v>
      </c>
      <c r="J35" s="41">
        <f>SUM('1月:12月'!J35)</f>
        <v>0</v>
      </c>
      <c r="K35" s="41">
        <f>SUM('1月:12月'!K35)</f>
        <v>0</v>
      </c>
      <c r="L35" s="41">
        <f>SUM('1月:12月'!L35)</f>
        <v>0</v>
      </c>
      <c r="M35" s="41">
        <f>SUM('1月:12月'!M35)</f>
        <v>0</v>
      </c>
      <c r="N35" s="41">
        <f>SUM('1月:12月'!N35)</f>
        <v>0</v>
      </c>
      <c r="O35" s="41">
        <f>SUM('1月:12月'!O35)</f>
        <v>0</v>
      </c>
      <c r="P35" s="41">
        <f>SUM('1月:12月'!P35)</f>
        <v>0</v>
      </c>
      <c r="Q35" s="41">
        <f>SUM('1月:12月'!Q35)</f>
        <v>0</v>
      </c>
      <c r="R35" s="41">
        <f>SUM('1月:12月'!R35)</f>
        <v>0</v>
      </c>
      <c r="S35" s="41">
        <f>SUM('1月:12月'!S35)</f>
        <v>0</v>
      </c>
      <c r="T35" s="41">
        <f>SUM('1月:12月'!T35)</f>
        <v>0</v>
      </c>
      <c r="U35" s="41">
        <f>SUM('1月:12月'!U35)</f>
        <v>0</v>
      </c>
      <c r="V35" s="41">
        <f>SUM('1月:12月'!V35)</f>
        <v>0</v>
      </c>
      <c r="W35" s="41">
        <f>SUM('1月:12月'!W35)</f>
        <v>0</v>
      </c>
      <c r="X35" s="41">
        <f>SUM('1月:12月'!X35)</f>
        <v>0</v>
      </c>
      <c r="Y35" s="41">
        <f>SUM('1月:12月'!Y35)</f>
        <v>0</v>
      </c>
      <c r="Z35" s="41">
        <f>SUM('1月:12月'!Z35)</f>
        <v>0</v>
      </c>
      <c r="AA35" s="41">
        <f>SUM('1月:12月'!AA35)</f>
        <v>0</v>
      </c>
      <c r="AB35" s="325">
        <f>SUM('1月:12月'!AB35)</f>
        <v>0</v>
      </c>
      <c r="AC35" s="41">
        <f>SUM('1月:12月'!AC35)</f>
        <v>0</v>
      </c>
      <c r="AD35" s="41">
        <f>SUM('1月:12月'!AD35)</f>
        <v>0</v>
      </c>
      <c r="AE35" s="41">
        <f>SUM('1月:12月'!AE35)</f>
        <v>0</v>
      </c>
      <c r="AF35" s="41">
        <f>SUM('1月:12月'!AF35)</f>
        <v>0</v>
      </c>
      <c r="AG35" s="41">
        <f>SUM('1月:12月'!AG35)</f>
        <v>0</v>
      </c>
      <c r="AH35" s="41">
        <f>SUM('1月:12月'!AH35)</f>
        <v>0</v>
      </c>
      <c r="AI35" s="41">
        <f>SUM('1月:12月'!AI35)</f>
        <v>0</v>
      </c>
      <c r="AJ35" s="41">
        <f>SUM('1月:12月'!AJ35)</f>
        <v>0</v>
      </c>
      <c r="AK35" s="41">
        <f>SUM('1月:12月'!AK35)</f>
        <v>0</v>
      </c>
      <c r="AL35" s="41">
        <f>SUM('1月:12月'!AL35)</f>
        <v>0</v>
      </c>
      <c r="AM35" s="41">
        <f>SUM('1月:12月'!AM35)</f>
        <v>0</v>
      </c>
      <c r="AN35" s="41">
        <f>SUM('1月:12月'!AN35)</f>
        <v>0</v>
      </c>
      <c r="AO35" s="41">
        <f>SUM('1月:12月'!AO35)</f>
        <v>0</v>
      </c>
      <c r="AP35" s="41">
        <f>SUM('1月:12月'!AP35)</f>
        <v>0</v>
      </c>
      <c r="AQ35" s="45">
        <f t="shared" si="1"/>
        <v>0</v>
      </c>
      <c r="AR35" s="45">
        <f t="shared" si="2"/>
        <v>0</v>
      </c>
      <c r="AS35" s="45">
        <f t="shared" si="3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11">
        <f>SUM('1月:12月'!D36)</f>
        <v>0</v>
      </c>
      <c r="E36" s="111">
        <f>SUM('1月:12月'!E36)</f>
        <v>0</v>
      </c>
      <c r="F36" s="111">
        <f>SUM('1月:12月'!F36)</f>
        <v>0</v>
      </c>
      <c r="G36" s="111">
        <f>SUM('1月:12月'!G36)</f>
        <v>0</v>
      </c>
      <c r="H36" s="111">
        <f>SUM('1月:12月'!H36)</f>
        <v>0</v>
      </c>
      <c r="I36" s="111">
        <f>SUM('1月:12月'!I36)</f>
        <v>0</v>
      </c>
      <c r="J36" s="111">
        <f>SUM('1月:12月'!J36)</f>
        <v>0</v>
      </c>
      <c r="K36" s="111">
        <f>SUM('1月:12月'!K36)</f>
        <v>0</v>
      </c>
      <c r="L36" s="111">
        <f>SUM('1月:12月'!L36)</f>
        <v>0</v>
      </c>
      <c r="M36" s="111">
        <f>SUM('1月:12月'!M36)</f>
        <v>1</v>
      </c>
      <c r="N36" s="111">
        <f>SUM('1月:12月'!N36)</f>
        <v>0.1</v>
      </c>
      <c r="O36" s="111">
        <f>SUM('1月:12月'!O36)</f>
        <v>10.476000000000001</v>
      </c>
      <c r="P36" s="111">
        <f>SUM('1月:12月'!P36)</f>
        <v>459</v>
      </c>
      <c r="Q36" s="111">
        <f>SUM('1月:12月'!Q36)</f>
        <v>877.346</v>
      </c>
      <c r="R36" s="111">
        <f>SUM('1月:12月'!R36)</f>
        <v>85553.387000000002</v>
      </c>
      <c r="S36" s="111">
        <f>SUM('1月:12月'!S36)</f>
        <v>0</v>
      </c>
      <c r="T36" s="111">
        <f>SUM('1月:12月'!T36)</f>
        <v>0</v>
      </c>
      <c r="U36" s="111">
        <f>SUM('1月:12月'!U36)</f>
        <v>0</v>
      </c>
      <c r="V36" s="111">
        <f>SUM('1月:12月'!V36)</f>
        <v>459</v>
      </c>
      <c r="W36" s="111">
        <f>SUM('1月:12月'!W36)</f>
        <v>877.346</v>
      </c>
      <c r="X36" s="111">
        <f>SUM('1月:12月'!X36)</f>
        <v>85553.387000000002</v>
      </c>
      <c r="Y36" s="111">
        <f>SUM('1月:12月'!Y36)</f>
        <v>103</v>
      </c>
      <c r="Z36" s="111">
        <f>SUM('1月:12月'!Z36)</f>
        <v>234.85099999999997</v>
      </c>
      <c r="AA36" s="111">
        <f>SUM('1月:12月'!AA36)</f>
        <v>22571.589</v>
      </c>
      <c r="AB36" s="324">
        <f>SUM('1月:12月'!AB36)</f>
        <v>13</v>
      </c>
      <c r="AC36" s="111">
        <f>SUM('1月:12月'!AC36)</f>
        <v>0.33539999999999998</v>
      </c>
      <c r="AD36" s="111">
        <f>SUM('1月:12月'!AD36)</f>
        <v>104.93600000000001</v>
      </c>
      <c r="AE36" s="111">
        <f>SUM('1月:12月'!AE36)</f>
        <v>0</v>
      </c>
      <c r="AF36" s="111">
        <f>SUM('1月:12月'!AF36)</f>
        <v>0</v>
      </c>
      <c r="AG36" s="111">
        <f>SUM('1月:12月'!AG36)</f>
        <v>0</v>
      </c>
      <c r="AH36" s="111">
        <f>SUM('1月:12月'!AH36)</f>
        <v>0</v>
      </c>
      <c r="AI36" s="111">
        <f>SUM('1月:12月'!AI36)</f>
        <v>0</v>
      </c>
      <c r="AJ36" s="111">
        <f>SUM('1月:12月'!AJ36)</f>
        <v>0</v>
      </c>
      <c r="AK36" s="111">
        <f>SUM('1月:12月'!AK36)</f>
        <v>0</v>
      </c>
      <c r="AL36" s="111">
        <f>SUM('1月:12月'!AL36)</f>
        <v>0</v>
      </c>
      <c r="AM36" s="111">
        <f>SUM('1月:12月'!AM36)</f>
        <v>0</v>
      </c>
      <c r="AN36" s="111">
        <f>SUM('1月:12月'!AN36)</f>
        <v>0</v>
      </c>
      <c r="AO36" s="111">
        <f>SUM('1月:12月'!AO36)</f>
        <v>0</v>
      </c>
      <c r="AP36" s="111">
        <f>SUM('1月:12月'!AP36)</f>
        <v>0</v>
      </c>
      <c r="AQ36" s="108">
        <f t="shared" si="1"/>
        <v>576</v>
      </c>
      <c r="AR36" s="108">
        <f t="shared" si="2"/>
        <v>1112.6324</v>
      </c>
      <c r="AS36" s="108">
        <f t="shared" si="3"/>
        <v>108240.38799999999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41">
        <f>SUM('1月:12月'!D37)</f>
        <v>0</v>
      </c>
      <c r="E37" s="41">
        <f>SUM('1月:12月'!E37)</f>
        <v>0</v>
      </c>
      <c r="F37" s="41">
        <f>SUM('1月:12月'!F37)</f>
        <v>0</v>
      </c>
      <c r="G37" s="41">
        <f>SUM('1月:12月'!G37)</f>
        <v>0</v>
      </c>
      <c r="H37" s="41">
        <f>SUM('1月:12月'!H37)</f>
        <v>0</v>
      </c>
      <c r="I37" s="41">
        <f>SUM('1月:12月'!I37)</f>
        <v>0</v>
      </c>
      <c r="J37" s="41">
        <f>SUM('1月:12月'!J37)</f>
        <v>0</v>
      </c>
      <c r="K37" s="41">
        <f>SUM('1月:12月'!K37)</f>
        <v>0</v>
      </c>
      <c r="L37" s="41">
        <f>SUM('1月:12月'!L37)</f>
        <v>0</v>
      </c>
      <c r="M37" s="41">
        <f>SUM('1月:12月'!M37)</f>
        <v>0</v>
      </c>
      <c r="N37" s="41">
        <f>SUM('1月:12月'!N37)</f>
        <v>0</v>
      </c>
      <c r="O37" s="41">
        <f>SUM('1月:12月'!O37)</f>
        <v>0</v>
      </c>
      <c r="P37" s="41">
        <f>SUM('1月:12月'!P37)</f>
        <v>0</v>
      </c>
      <c r="Q37" s="41">
        <f>SUM('1月:12月'!Q37)</f>
        <v>0</v>
      </c>
      <c r="R37" s="41">
        <f>SUM('1月:12月'!R37)</f>
        <v>0</v>
      </c>
      <c r="S37" s="41">
        <f>SUM('1月:12月'!S37)</f>
        <v>0</v>
      </c>
      <c r="T37" s="41">
        <f>SUM('1月:12月'!T37)</f>
        <v>0</v>
      </c>
      <c r="U37" s="41">
        <f>SUM('1月:12月'!U37)</f>
        <v>0</v>
      </c>
      <c r="V37" s="41">
        <f>SUM('1月:12月'!V37)</f>
        <v>0</v>
      </c>
      <c r="W37" s="41">
        <f>SUM('1月:12月'!W37)</f>
        <v>0</v>
      </c>
      <c r="X37" s="41">
        <f>SUM('1月:12月'!X37)</f>
        <v>0</v>
      </c>
      <c r="Y37" s="41">
        <f>SUM('1月:12月'!Y37)</f>
        <v>0</v>
      </c>
      <c r="Z37" s="41">
        <f>SUM('1月:12月'!Z37)</f>
        <v>0</v>
      </c>
      <c r="AA37" s="41">
        <f>SUM('1月:12月'!AA37)</f>
        <v>0</v>
      </c>
      <c r="AB37" s="325">
        <f>SUM('1月:12月'!AB37)</f>
        <v>0</v>
      </c>
      <c r="AC37" s="41">
        <f>SUM('1月:12月'!AC37)</f>
        <v>0</v>
      </c>
      <c r="AD37" s="41">
        <f>SUM('1月:12月'!AD37)</f>
        <v>0</v>
      </c>
      <c r="AE37" s="41">
        <f>SUM('1月:12月'!AE37)</f>
        <v>0</v>
      </c>
      <c r="AF37" s="41">
        <f>SUM('1月:12月'!AF37)</f>
        <v>0</v>
      </c>
      <c r="AG37" s="41">
        <f>SUM('1月:12月'!AG37)</f>
        <v>0</v>
      </c>
      <c r="AH37" s="41">
        <f>SUM('1月:12月'!AH37)</f>
        <v>0</v>
      </c>
      <c r="AI37" s="41">
        <f>SUM('1月:12月'!AI37)</f>
        <v>0</v>
      </c>
      <c r="AJ37" s="41">
        <f>SUM('1月:12月'!AJ37)</f>
        <v>0</v>
      </c>
      <c r="AK37" s="41">
        <f>SUM('1月:12月'!AK37)</f>
        <v>0</v>
      </c>
      <c r="AL37" s="41">
        <f>SUM('1月:12月'!AL37)</f>
        <v>0</v>
      </c>
      <c r="AM37" s="41">
        <f>SUM('1月:12月'!AM37)</f>
        <v>0</v>
      </c>
      <c r="AN37" s="41">
        <f>SUM('1月:12月'!AN37)</f>
        <v>0</v>
      </c>
      <c r="AO37" s="41">
        <f>SUM('1月:12月'!AO37)</f>
        <v>0</v>
      </c>
      <c r="AP37" s="41">
        <f>SUM('1月:12月'!AP37)</f>
        <v>0</v>
      </c>
      <c r="AQ37" s="45">
        <f t="shared" si="1"/>
        <v>0</v>
      </c>
      <c r="AR37" s="45">
        <f t="shared" si="2"/>
        <v>0</v>
      </c>
      <c r="AS37" s="45">
        <f t="shared" si="3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11">
        <f>SUM('1月:12月'!D38)</f>
        <v>289</v>
      </c>
      <c r="E38" s="111">
        <f>SUM('1月:12月'!E38)</f>
        <v>28.387899999999998</v>
      </c>
      <c r="F38" s="111">
        <f>SUM('1月:12月'!F38)</f>
        <v>20269.863212609143</v>
      </c>
      <c r="G38" s="111">
        <f>SUM('1月:12月'!G38)</f>
        <v>0</v>
      </c>
      <c r="H38" s="111">
        <f>SUM('1月:12月'!H38)</f>
        <v>0</v>
      </c>
      <c r="I38" s="111">
        <f>SUM('1月:12月'!I38)</f>
        <v>0</v>
      </c>
      <c r="J38" s="111">
        <f>SUM('1月:12月'!J38)</f>
        <v>289</v>
      </c>
      <c r="K38" s="111">
        <f>SUM('1月:12月'!K38)</f>
        <v>28.387899999999998</v>
      </c>
      <c r="L38" s="111">
        <f>SUM('1月:12月'!L38)</f>
        <v>20269.863212609143</v>
      </c>
      <c r="M38" s="111">
        <f>SUM('1月:12月'!M38)</f>
        <v>633</v>
      </c>
      <c r="N38" s="111">
        <f>SUM('1月:12月'!N38)</f>
        <v>2874.75</v>
      </c>
      <c r="O38" s="111">
        <f>SUM('1月:12月'!O38)</f>
        <v>140067.12400000001</v>
      </c>
      <c r="P38" s="111">
        <f>SUM('1月:12月'!P38)</f>
        <v>0</v>
      </c>
      <c r="Q38" s="111">
        <f>SUM('1月:12月'!Q38)</f>
        <v>0</v>
      </c>
      <c r="R38" s="111">
        <f>SUM('1月:12月'!R38)</f>
        <v>0</v>
      </c>
      <c r="S38" s="111">
        <f>SUM('1月:12月'!S38)</f>
        <v>0</v>
      </c>
      <c r="T38" s="111">
        <f>SUM('1月:12月'!T38)</f>
        <v>0</v>
      </c>
      <c r="U38" s="111">
        <f>SUM('1月:12月'!U38)</f>
        <v>0</v>
      </c>
      <c r="V38" s="111">
        <f>SUM('1月:12月'!V38)</f>
        <v>0</v>
      </c>
      <c r="W38" s="111">
        <f>SUM('1月:12月'!W38)</f>
        <v>0</v>
      </c>
      <c r="X38" s="111">
        <f>SUM('1月:12月'!X38)</f>
        <v>0</v>
      </c>
      <c r="Y38" s="111">
        <f>SUM('1月:12月'!Y38)</f>
        <v>801</v>
      </c>
      <c r="Z38" s="111">
        <f>SUM('1月:12月'!Z38)</f>
        <v>4554.09</v>
      </c>
      <c r="AA38" s="111">
        <f>SUM('1月:12月'!AA38)</f>
        <v>232707.55600000001</v>
      </c>
      <c r="AB38" s="324">
        <f>SUM('1月:12月'!AB38)</f>
        <v>3036</v>
      </c>
      <c r="AC38" s="111">
        <f>SUM('1月:12月'!AC38)</f>
        <v>2954.1806999999999</v>
      </c>
      <c r="AD38" s="111">
        <f>SUM('1月:12月'!AD38)</f>
        <v>273687.61</v>
      </c>
      <c r="AE38" s="111">
        <f>SUM('1月:12月'!AE38)</f>
        <v>0</v>
      </c>
      <c r="AF38" s="111">
        <f>SUM('1月:12月'!AF38)</f>
        <v>0</v>
      </c>
      <c r="AG38" s="111">
        <f>SUM('1月:12月'!AG38)</f>
        <v>0</v>
      </c>
      <c r="AH38" s="111">
        <f>SUM('1月:12月'!AH38)</f>
        <v>15</v>
      </c>
      <c r="AI38" s="111">
        <f>SUM('1月:12月'!AI38)</f>
        <v>19.902000000000001</v>
      </c>
      <c r="AJ38" s="111">
        <f>SUM('1月:12月'!AJ38)</f>
        <v>4385.1459999999997</v>
      </c>
      <c r="AK38" s="111">
        <f>SUM('1月:12月'!AK38)</f>
        <v>0</v>
      </c>
      <c r="AL38" s="111">
        <f>SUM('1月:12月'!AL38)</f>
        <v>0</v>
      </c>
      <c r="AM38" s="111">
        <f>SUM('1月:12月'!AM38)</f>
        <v>0</v>
      </c>
      <c r="AN38" s="111">
        <f>SUM('1月:12月'!AN38)</f>
        <v>23</v>
      </c>
      <c r="AO38" s="111">
        <f>SUM('1月:12月'!AO38)</f>
        <v>1.4824999999999999</v>
      </c>
      <c r="AP38" s="111">
        <f>SUM('1月:12月'!AP38)</f>
        <v>3255.3410000000003</v>
      </c>
      <c r="AQ38" s="108">
        <f t="shared" si="1"/>
        <v>4797</v>
      </c>
      <c r="AR38" s="108">
        <f t="shared" si="2"/>
        <v>10432.793099999999</v>
      </c>
      <c r="AS38" s="108">
        <f t="shared" si="3"/>
        <v>674372.64021260908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41">
        <f>SUM('1月:12月'!D39)</f>
        <v>0</v>
      </c>
      <c r="E39" s="41">
        <f>SUM('1月:12月'!E39)</f>
        <v>0</v>
      </c>
      <c r="F39" s="41">
        <f>SUM('1月:12月'!F39)</f>
        <v>0</v>
      </c>
      <c r="G39" s="41">
        <f>SUM('1月:12月'!G39)</f>
        <v>0</v>
      </c>
      <c r="H39" s="41">
        <f>SUM('1月:12月'!H39)</f>
        <v>0</v>
      </c>
      <c r="I39" s="41">
        <f>SUM('1月:12月'!I39)</f>
        <v>0</v>
      </c>
      <c r="J39" s="41">
        <f>SUM('1月:12月'!J39)</f>
        <v>0</v>
      </c>
      <c r="K39" s="41">
        <f>SUM('1月:12月'!K39)</f>
        <v>0</v>
      </c>
      <c r="L39" s="41">
        <f>SUM('1月:12月'!L39)</f>
        <v>0</v>
      </c>
      <c r="M39" s="41">
        <f>SUM('1月:12月'!M39)</f>
        <v>0</v>
      </c>
      <c r="N39" s="41">
        <f>SUM('1月:12月'!N39)</f>
        <v>0</v>
      </c>
      <c r="O39" s="41">
        <f>SUM('1月:12月'!O39)</f>
        <v>0</v>
      </c>
      <c r="P39" s="41">
        <f>SUM('1月:12月'!P39)</f>
        <v>0</v>
      </c>
      <c r="Q39" s="41">
        <f>SUM('1月:12月'!Q39)</f>
        <v>0</v>
      </c>
      <c r="R39" s="41">
        <f>SUM('1月:12月'!R39)</f>
        <v>0</v>
      </c>
      <c r="S39" s="41">
        <f>SUM('1月:12月'!S39)</f>
        <v>0</v>
      </c>
      <c r="T39" s="41">
        <f>SUM('1月:12月'!T39)</f>
        <v>0</v>
      </c>
      <c r="U39" s="41">
        <f>SUM('1月:12月'!U39)</f>
        <v>0</v>
      </c>
      <c r="V39" s="41">
        <f>SUM('1月:12月'!V39)</f>
        <v>0</v>
      </c>
      <c r="W39" s="41">
        <f>SUM('1月:12月'!W39)</f>
        <v>0</v>
      </c>
      <c r="X39" s="41">
        <f>SUM('1月:12月'!X39)</f>
        <v>0</v>
      </c>
      <c r="Y39" s="41">
        <f>SUM('1月:12月'!Y39)</f>
        <v>0</v>
      </c>
      <c r="Z39" s="41">
        <f>SUM('1月:12月'!Z39)</f>
        <v>0</v>
      </c>
      <c r="AA39" s="41">
        <f>SUM('1月:12月'!AA39)</f>
        <v>0</v>
      </c>
      <c r="AB39" s="325">
        <f>SUM('1月:12月'!AB39)</f>
        <v>0</v>
      </c>
      <c r="AC39" s="41">
        <f>SUM('1月:12月'!AC39)</f>
        <v>0</v>
      </c>
      <c r="AD39" s="41">
        <f>SUM('1月:12月'!AD39)</f>
        <v>0</v>
      </c>
      <c r="AE39" s="41">
        <f>SUM('1月:12月'!AE39)</f>
        <v>0</v>
      </c>
      <c r="AF39" s="41">
        <f>SUM('1月:12月'!AF39)</f>
        <v>0</v>
      </c>
      <c r="AG39" s="41">
        <f>SUM('1月:12月'!AG39)</f>
        <v>0</v>
      </c>
      <c r="AH39" s="41">
        <f>SUM('1月:12月'!AH39)</f>
        <v>0</v>
      </c>
      <c r="AI39" s="41">
        <f>SUM('1月:12月'!AI39)</f>
        <v>0</v>
      </c>
      <c r="AJ39" s="41">
        <f>SUM('1月:12月'!AJ39)</f>
        <v>0</v>
      </c>
      <c r="AK39" s="41">
        <f>SUM('1月:12月'!AK39)</f>
        <v>0</v>
      </c>
      <c r="AL39" s="41">
        <f>SUM('1月:12月'!AL39)</f>
        <v>0</v>
      </c>
      <c r="AM39" s="41">
        <f>SUM('1月:12月'!AM39)</f>
        <v>0</v>
      </c>
      <c r="AN39" s="41">
        <f>SUM('1月:12月'!AN39)</f>
        <v>0</v>
      </c>
      <c r="AO39" s="41">
        <f>SUM('1月:12月'!AO39)</f>
        <v>0</v>
      </c>
      <c r="AP39" s="41">
        <f>SUM('1月:12月'!AP39)</f>
        <v>0</v>
      </c>
      <c r="AQ39" s="45">
        <f t="shared" si="1"/>
        <v>0</v>
      </c>
      <c r="AR39" s="45">
        <f t="shared" si="2"/>
        <v>0</v>
      </c>
      <c r="AS39" s="45">
        <f t="shared" si="3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11">
        <f>SUM('1月:12月'!D40)</f>
        <v>0</v>
      </c>
      <c r="E40" s="111">
        <f>SUM('1月:12月'!E40)</f>
        <v>0</v>
      </c>
      <c r="F40" s="111">
        <f>SUM('1月:12月'!F40)</f>
        <v>0</v>
      </c>
      <c r="G40" s="111">
        <f>SUM('1月:12月'!G40)</f>
        <v>0</v>
      </c>
      <c r="H40" s="111">
        <f>SUM('1月:12月'!H40)</f>
        <v>0</v>
      </c>
      <c r="I40" s="111">
        <f>SUM('1月:12月'!I40)</f>
        <v>0</v>
      </c>
      <c r="J40" s="111">
        <f>SUM('1月:12月'!J40)</f>
        <v>0</v>
      </c>
      <c r="K40" s="111">
        <f>SUM('1月:12月'!K40)</f>
        <v>0</v>
      </c>
      <c r="L40" s="111">
        <f>SUM('1月:12月'!L40)</f>
        <v>0</v>
      </c>
      <c r="M40" s="111">
        <f>SUM('1月:12月'!M40)</f>
        <v>7</v>
      </c>
      <c r="N40" s="111">
        <f>SUM('1月:12月'!N40)</f>
        <v>230.08070000000004</v>
      </c>
      <c r="O40" s="111">
        <f>SUM('1月:12月'!O40)</f>
        <v>167041.94</v>
      </c>
      <c r="P40" s="111">
        <f>SUM('1月:12月'!P40)</f>
        <v>0</v>
      </c>
      <c r="Q40" s="111">
        <f>SUM('1月:12月'!Q40)</f>
        <v>0</v>
      </c>
      <c r="R40" s="111">
        <f>SUM('1月:12月'!R40)</f>
        <v>0</v>
      </c>
      <c r="S40" s="111">
        <f>SUM('1月:12月'!S40)</f>
        <v>0</v>
      </c>
      <c r="T40" s="111">
        <f>SUM('1月:12月'!T40)</f>
        <v>0</v>
      </c>
      <c r="U40" s="111">
        <f>SUM('1月:12月'!U40)</f>
        <v>0</v>
      </c>
      <c r="V40" s="111">
        <f>SUM('1月:12月'!V40)</f>
        <v>0</v>
      </c>
      <c r="W40" s="111">
        <f>SUM('1月:12月'!W40)</f>
        <v>0</v>
      </c>
      <c r="X40" s="111">
        <f>SUM('1月:12月'!X40)</f>
        <v>0</v>
      </c>
      <c r="Y40" s="111">
        <f>SUM('1月:12月'!Y40)</f>
        <v>0</v>
      </c>
      <c r="Z40" s="111">
        <f>SUM('1月:12月'!Z40)</f>
        <v>0</v>
      </c>
      <c r="AA40" s="111">
        <f>SUM('1月:12月'!AA40)</f>
        <v>0</v>
      </c>
      <c r="AB40" s="324">
        <f>SUM('1月:12月'!AB40)</f>
        <v>0</v>
      </c>
      <c r="AC40" s="111">
        <f>SUM('1月:12月'!AC40)</f>
        <v>0</v>
      </c>
      <c r="AD40" s="111">
        <f>SUM('1月:12月'!AD40)</f>
        <v>0</v>
      </c>
      <c r="AE40" s="111">
        <f>SUM('1月:12月'!AE40)</f>
        <v>0</v>
      </c>
      <c r="AF40" s="111">
        <f>SUM('1月:12月'!AF40)</f>
        <v>0</v>
      </c>
      <c r="AG40" s="111">
        <f>SUM('1月:12月'!AG40)</f>
        <v>0</v>
      </c>
      <c r="AH40" s="111">
        <f>SUM('1月:12月'!AH40)</f>
        <v>0</v>
      </c>
      <c r="AI40" s="111">
        <f>SUM('1月:12月'!AI40)</f>
        <v>0</v>
      </c>
      <c r="AJ40" s="111">
        <f>SUM('1月:12月'!AJ40)</f>
        <v>0</v>
      </c>
      <c r="AK40" s="111">
        <f>SUM('1月:12月'!AK40)</f>
        <v>0</v>
      </c>
      <c r="AL40" s="111">
        <f>SUM('1月:12月'!AL40)</f>
        <v>0</v>
      </c>
      <c r="AM40" s="111">
        <f>SUM('1月:12月'!AM40)</f>
        <v>0</v>
      </c>
      <c r="AN40" s="111">
        <f>SUM('1月:12月'!AN40)</f>
        <v>0</v>
      </c>
      <c r="AO40" s="111">
        <f>SUM('1月:12月'!AO40)</f>
        <v>0</v>
      </c>
      <c r="AP40" s="111">
        <f>SUM('1月:12月'!AP40)</f>
        <v>0</v>
      </c>
      <c r="AQ40" s="108">
        <f t="shared" si="1"/>
        <v>7</v>
      </c>
      <c r="AR40" s="108">
        <f t="shared" si="2"/>
        <v>230.08070000000004</v>
      </c>
      <c r="AS40" s="108">
        <f t="shared" si="3"/>
        <v>167041.94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41">
        <f>SUM('1月:12月'!D41)</f>
        <v>0</v>
      </c>
      <c r="E41" s="41">
        <f>SUM('1月:12月'!E41)</f>
        <v>0</v>
      </c>
      <c r="F41" s="41">
        <f>SUM('1月:12月'!F41)</f>
        <v>0</v>
      </c>
      <c r="G41" s="41">
        <f>SUM('1月:12月'!G41)</f>
        <v>0</v>
      </c>
      <c r="H41" s="41">
        <f>SUM('1月:12月'!H41)</f>
        <v>0</v>
      </c>
      <c r="I41" s="41">
        <f>SUM('1月:12月'!I41)</f>
        <v>0</v>
      </c>
      <c r="J41" s="41">
        <f>SUM('1月:12月'!J41)</f>
        <v>0</v>
      </c>
      <c r="K41" s="41">
        <f>SUM('1月:12月'!K41)</f>
        <v>0</v>
      </c>
      <c r="L41" s="41">
        <f>SUM('1月:12月'!L41)</f>
        <v>0</v>
      </c>
      <c r="M41" s="41">
        <f>SUM('1月:12月'!M41)</f>
        <v>0</v>
      </c>
      <c r="N41" s="41">
        <f>SUM('1月:12月'!N41)</f>
        <v>0</v>
      </c>
      <c r="O41" s="41">
        <f>SUM('1月:12月'!O41)</f>
        <v>0</v>
      </c>
      <c r="P41" s="41">
        <f>SUM('1月:12月'!P41)</f>
        <v>0</v>
      </c>
      <c r="Q41" s="41">
        <f>SUM('1月:12月'!Q41)</f>
        <v>0</v>
      </c>
      <c r="R41" s="41">
        <f>SUM('1月:12月'!R41)</f>
        <v>0</v>
      </c>
      <c r="S41" s="41">
        <f>SUM('1月:12月'!S41)</f>
        <v>0</v>
      </c>
      <c r="T41" s="41">
        <f>SUM('1月:12月'!T41)</f>
        <v>0</v>
      </c>
      <c r="U41" s="41">
        <f>SUM('1月:12月'!U41)</f>
        <v>0</v>
      </c>
      <c r="V41" s="41">
        <f>SUM('1月:12月'!V41)</f>
        <v>0</v>
      </c>
      <c r="W41" s="41">
        <f>SUM('1月:12月'!W41)</f>
        <v>0</v>
      </c>
      <c r="X41" s="41">
        <f>SUM('1月:12月'!X41)</f>
        <v>0</v>
      </c>
      <c r="Y41" s="41">
        <f>SUM('1月:12月'!Y41)</f>
        <v>0</v>
      </c>
      <c r="Z41" s="41">
        <f>SUM('1月:12月'!Z41)</f>
        <v>0</v>
      </c>
      <c r="AA41" s="41">
        <f>SUM('1月:12月'!AA41)</f>
        <v>0</v>
      </c>
      <c r="AB41" s="325">
        <f>SUM('1月:12月'!AB41)</f>
        <v>0</v>
      </c>
      <c r="AC41" s="41">
        <f>SUM('1月:12月'!AC41)</f>
        <v>0</v>
      </c>
      <c r="AD41" s="41">
        <f>SUM('1月:12月'!AD41)</f>
        <v>0</v>
      </c>
      <c r="AE41" s="41">
        <f>SUM('1月:12月'!AE41)</f>
        <v>0</v>
      </c>
      <c r="AF41" s="41">
        <f>SUM('1月:12月'!AF41)</f>
        <v>0</v>
      </c>
      <c r="AG41" s="41">
        <f>SUM('1月:12月'!AG41)</f>
        <v>0</v>
      </c>
      <c r="AH41" s="41">
        <f>SUM('1月:12月'!AH41)</f>
        <v>0</v>
      </c>
      <c r="AI41" s="41">
        <f>SUM('1月:12月'!AI41)</f>
        <v>0</v>
      </c>
      <c r="AJ41" s="41">
        <f>SUM('1月:12月'!AJ41)</f>
        <v>0</v>
      </c>
      <c r="AK41" s="41">
        <f>SUM('1月:12月'!AK41)</f>
        <v>0</v>
      </c>
      <c r="AL41" s="41">
        <f>SUM('1月:12月'!AL41)</f>
        <v>0</v>
      </c>
      <c r="AM41" s="41">
        <f>SUM('1月:12月'!AM41)</f>
        <v>0</v>
      </c>
      <c r="AN41" s="41">
        <f>SUM('1月:12月'!AN41)</f>
        <v>0</v>
      </c>
      <c r="AO41" s="41">
        <f>SUM('1月:12月'!AO41)</f>
        <v>0</v>
      </c>
      <c r="AP41" s="41">
        <f>SUM('1月:12月'!AP41)</f>
        <v>0</v>
      </c>
      <c r="AQ41" s="45">
        <f t="shared" si="1"/>
        <v>0</v>
      </c>
      <c r="AR41" s="45">
        <f t="shared" si="2"/>
        <v>0</v>
      </c>
      <c r="AS41" s="45">
        <f t="shared" si="3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11">
        <f>SUM('1月:12月'!D42)</f>
        <v>2</v>
      </c>
      <c r="E42" s="111">
        <f>SUM('1月:12月'!E42)</f>
        <v>10.8666</v>
      </c>
      <c r="F42" s="111">
        <f>SUM('1月:12月'!F42)</f>
        <v>8370.8380178045372</v>
      </c>
      <c r="G42" s="111">
        <f>SUM('1月:12月'!G42)</f>
        <v>14</v>
      </c>
      <c r="H42" s="111">
        <f>SUM('1月:12月'!H42)</f>
        <v>196.017</v>
      </c>
      <c r="I42" s="111">
        <f>SUM('1月:12月'!I42)</f>
        <v>94310.106</v>
      </c>
      <c r="J42" s="111">
        <f>SUM('1月:12月'!J42)</f>
        <v>16</v>
      </c>
      <c r="K42" s="111">
        <f>SUM('1月:12月'!K42)</f>
        <v>206.8836</v>
      </c>
      <c r="L42" s="111">
        <f>SUM('1月:12月'!L42)</f>
        <v>102680.94401780453</v>
      </c>
      <c r="M42" s="111">
        <f>SUM('1月:12月'!M42)</f>
        <v>192</v>
      </c>
      <c r="N42" s="111">
        <f>SUM('1月:12月'!N42)</f>
        <v>6816.8796000000002</v>
      </c>
      <c r="O42" s="111">
        <f>SUM('1月:12月'!O42)</f>
        <v>2137171.7210000004</v>
      </c>
      <c r="P42" s="111">
        <f>SUM('1月:12月'!P42)</f>
        <v>0</v>
      </c>
      <c r="Q42" s="111">
        <f>SUM('1月:12月'!Q42)</f>
        <v>0</v>
      </c>
      <c r="R42" s="111">
        <f>SUM('1月:12月'!R42)</f>
        <v>0</v>
      </c>
      <c r="S42" s="111">
        <f>SUM('1月:12月'!S42)</f>
        <v>0</v>
      </c>
      <c r="T42" s="111">
        <f>SUM('1月:12月'!T42)</f>
        <v>0</v>
      </c>
      <c r="U42" s="111">
        <f>SUM('1月:12月'!U42)</f>
        <v>0</v>
      </c>
      <c r="V42" s="111">
        <f>SUM('1月:12月'!V42)</f>
        <v>0</v>
      </c>
      <c r="W42" s="111">
        <f>SUM('1月:12月'!W42)</f>
        <v>0</v>
      </c>
      <c r="X42" s="111">
        <f>SUM('1月:12月'!X42)</f>
        <v>0</v>
      </c>
      <c r="Y42" s="111">
        <f>SUM('1月:12月'!Y42)</f>
        <v>0</v>
      </c>
      <c r="Z42" s="111">
        <f>SUM('1月:12月'!Z42)</f>
        <v>0</v>
      </c>
      <c r="AA42" s="111">
        <f>SUM('1月:12月'!AA42)</f>
        <v>0</v>
      </c>
      <c r="AB42" s="324">
        <f>SUM('1月:12月'!AB42)</f>
        <v>0</v>
      </c>
      <c r="AC42" s="111">
        <f>SUM('1月:12月'!AC42)</f>
        <v>0</v>
      </c>
      <c r="AD42" s="111">
        <f>SUM('1月:12月'!AD42)</f>
        <v>0</v>
      </c>
      <c r="AE42" s="111">
        <f>SUM('1月:12月'!AE42)</f>
        <v>0</v>
      </c>
      <c r="AF42" s="111">
        <f>SUM('1月:12月'!AF42)</f>
        <v>0</v>
      </c>
      <c r="AG42" s="111">
        <f>SUM('1月:12月'!AG42)</f>
        <v>0</v>
      </c>
      <c r="AH42" s="111">
        <f>SUM('1月:12月'!AH42)</f>
        <v>0</v>
      </c>
      <c r="AI42" s="111">
        <f>SUM('1月:12月'!AI42)</f>
        <v>0</v>
      </c>
      <c r="AJ42" s="111">
        <f>SUM('1月:12月'!AJ42)</f>
        <v>0</v>
      </c>
      <c r="AK42" s="111">
        <f>SUM('1月:12月'!AK42)</f>
        <v>0</v>
      </c>
      <c r="AL42" s="111">
        <f>SUM('1月:12月'!AL42)</f>
        <v>0</v>
      </c>
      <c r="AM42" s="111">
        <f>SUM('1月:12月'!AM42)</f>
        <v>0</v>
      </c>
      <c r="AN42" s="111">
        <f>SUM('1月:12月'!AN42)</f>
        <v>0</v>
      </c>
      <c r="AO42" s="111">
        <f>SUM('1月:12月'!AO42)</f>
        <v>0</v>
      </c>
      <c r="AP42" s="111">
        <f>SUM('1月:12月'!AP42)</f>
        <v>0</v>
      </c>
      <c r="AQ42" s="108">
        <f t="shared" si="1"/>
        <v>208</v>
      </c>
      <c r="AR42" s="108">
        <f t="shared" si="2"/>
        <v>7023.7632000000003</v>
      </c>
      <c r="AS42" s="108">
        <f t="shared" si="3"/>
        <v>2239852.6650178051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41">
        <f>SUM('1月:12月'!D43)</f>
        <v>170</v>
      </c>
      <c r="E43" s="41">
        <f>SUM('1月:12月'!E43)</f>
        <v>2025.6860999999999</v>
      </c>
      <c r="F43" s="41">
        <f>SUM('1月:12月'!F43)</f>
        <v>1564440.9230104901</v>
      </c>
      <c r="G43" s="41">
        <f>SUM('1月:12月'!G43)</f>
        <v>162</v>
      </c>
      <c r="H43" s="41">
        <f>SUM('1月:12月'!H43)</f>
        <v>2428.8643999999999</v>
      </c>
      <c r="I43" s="41">
        <f>SUM('1月:12月'!I43)</f>
        <v>1590069.0289999996</v>
      </c>
      <c r="J43" s="41">
        <f>SUM('1月:12月'!J43)</f>
        <v>332</v>
      </c>
      <c r="K43" s="41">
        <f>SUM('1月:12月'!K43)</f>
        <v>4454.5505000000003</v>
      </c>
      <c r="L43" s="41">
        <f>SUM('1月:12月'!L43)</f>
        <v>3154509.95201049</v>
      </c>
      <c r="M43" s="41">
        <f>SUM('1月:12月'!M43)</f>
        <v>103</v>
      </c>
      <c r="N43" s="41">
        <f>SUM('1月:12月'!N43)</f>
        <v>1897.6042</v>
      </c>
      <c r="O43" s="41">
        <f>SUM('1月:12月'!O43)</f>
        <v>567392.00399999996</v>
      </c>
      <c r="P43" s="41">
        <f>SUM('1月:12月'!P43)</f>
        <v>0</v>
      </c>
      <c r="Q43" s="41">
        <f>SUM('1月:12月'!Q43)</f>
        <v>0</v>
      </c>
      <c r="R43" s="41">
        <f>SUM('1月:12月'!R43)</f>
        <v>0</v>
      </c>
      <c r="S43" s="41">
        <f>SUM('1月:12月'!S43)</f>
        <v>0</v>
      </c>
      <c r="T43" s="41">
        <f>SUM('1月:12月'!T43)</f>
        <v>0</v>
      </c>
      <c r="U43" s="41">
        <f>SUM('1月:12月'!U43)</f>
        <v>0</v>
      </c>
      <c r="V43" s="41">
        <f>SUM('1月:12月'!V43)</f>
        <v>0</v>
      </c>
      <c r="W43" s="41">
        <f>SUM('1月:12月'!W43)</f>
        <v>0</v>
      </c>
      <c r="X43" s="41">
        <f>SUM('1月:12月'!X43)</f>
        <v>0</v>
      </c>
      <c r="Y43" s="41">
        <f>SUM('1月:12月'!Y43)</f>
        <v>0</v>
      </c>
      <c r="Z43" s="41">
        <f>SUM('1月:12月'!Z43)</f>
        <v>0</v>
      </c>
      <c r="AA43" s="41">
        <f>SUM('1月:12月'!AA43)</f>
        <v>0</v>
      </c>
      <c r="AB43" s="325">
        <f>SUM('1月:12月'!AB43)</f>
        <v>0</v>
      </c>
      <c r="AC43" s="41">
        <f>SUM('1月:12月'!AC43)</f>
        <v>0</v>
      </c>
      <c r="AD43" s="41">
        <f>SUM('1月:12月'!AD43)</f>
        <v>0</v>
      </c>
      <c r="AE43" s="41">
        <f>SUM('1月:12月'!AE43)</f>
        <v>0</v>
      </c>
      <c r="AF43" s="41">
        <f>SUM('1月:12月'!AF43)</f>
        <v>0</v>
      </c>
      <c r="AG43" s="41">
        <f>SUM('1月:12月'!AG43)</f>
        <v>0</v>
      </c>
      <c r="AH43" s="41">
        <f>SUM('1月:12月'!AH43)</f>
        <v>0</v>
      </c>
      <c r="AI43" s="41">
        <f>SUM('1月:12月'!AI43)</f>
        <v>0</v>
      </c>
      <c r="AJ43" s="41">
        <f>SUM('1月:12月'!AJ43)</f>
        <v>0</v>
      </c>
      <c r="AK43" s="41">
        <f>SUM('1月:12月'!AK43)</f>
        <v>0</v>
      </c>
      <c r="AL43" s="41">
        <f>SUM('1月:12月'!AL43)</f>
        <v>0</v>
      </c>
      <c r="AM43" s="41">
        <f>SUM('1月:12月'!AM43)</f>
        <v>0</v>
      </c>
      <c r="AN43" s="41">
        <f>SUM('1月:12月'!AN43)</f>
        <v>0</v>
      </c>
      <c r="AO43" s="41">
        <f>SUM('1月:12月'!AO43)</f>
        <v>0</v>
      </c>
      <c r="AP43" s="41">
        <f>SUM('1月:12月'!AP43)</f>
        <v>0</v>
      </c>
      <c r="AQ43" s="45">
        <f t="shared" si="1"/>
        <v>435</v>
      </c>
      <c r="AR43" s="45">
        <f t="shared" si="2"/>
        <v>6352.1547</v>
      </c>
      <c r="AS43" s="45">
        <f t="shared" si="3"/>
        <v>3721901.9560104897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11">
        <f>SUM('1月:12月'!D44)</f>
        <v>0</v>
      </c>
      <c r="E44" s="111">
        <f>SUM('1月:12月'!E44)</f>
        <v>0</v>
      </c>
      <c r="F44" s="111">
        <f>SUM('1月:12月'!F44)</f>
        <v>0</v>
      </c>
      <c r="G44" s="111">
        <f>SUM('1月:12月'!G44)</f>
        <v>0</v>
      </c>
      <c r="H44" s="111">
        <f>SUM('1月:12月'!H44)</f>
        <v>0</v>
      </c>
      <c r="I44" s="111">
        <f>SUM('1月:12月'!I44)</f>
        <v>0</v>
      </c>
      <c r="J44" s="111">
        <f>SUM('1月:12月'!J44)</f>
        <v>0</v>
      </c>
      <c r="K44" s="111">
        <f>SUM('1月:12月'!K44)</f>
        <v>0</v>
      </c>
      <c r="L44" s="111">
        <f>SUM('1月:12月'!L44)</f>
        <v>0</v>
      </c>
      <c r="M44" s="111">
        <f>SUM('1月:12月'!M44)</f>
        <v>385</v>
      </c>
      <c r="N44" s="111">
        <f>SUM('1月:12月'!N44)</f>
        <v>31.396400000000003</v>
      </c>
      <c r="O44" s="111">
        <f>SUM('1月:12月'!O44)</f>
        <v>14612.788</v>
      </c>
      <c r="P44" s="111">
        <f>SUM('1月:12月'!P44)</f>
        <v>0</v>
      </c>
      <c r="Q44" s="111">
        <f>SUM('1月:12月'!Q44)</f>
        <v>0</v>
      </c>
      <c r="R44" s="111">
        <f>SUM('1月:12月'!R44)</f>
        <v>0</v>
      </c>
      <c r="S44" s="111">
        <f>SUM('1月:12月'!S44)</f>
        <v>0</v>
      </c>
      <c r="T44" s="111">
        <f>SUM('1月:12月'!T44)</f>
        <v>0</v>
      </c>
      <c r="U44" s="111">
        <f>SUM('1月:12月'!U44)</f>
        <v>0</v>
      </c>
      <c r="V44" s="111">
        <f>SUM('1月:12月'!V44)</f>
        <v>0</v>
      </c>
      <c r="W44" s="111">
        <f>SUM('1月:12月'!W44)</f>
        <v>0</v>
      </c>
      <c r="X44" s="111">
        <f>SUM('1月:12月'!X44)</f>
        <v>0</v>
      </c>
      <c r="Y44" s="111">
        <f>SUM('1月:12月'!Y44)</f>
        <v>0</v>
      </c>
      <c r="Z44" s="111">
        <f>SUM('1月:12月'!Z44)</f>
        <v>0</v>
      </c>
      <c r="AA44" s="111">
        <f>SUM('1月:12月'!AA44)</f>
        <v>0</v>
      </c>
      <c r="AB44" s="324">
        <f>SUM('1月:12月'!AB44)</f>
        <v>0</v>
      </c>
      <c r="AC44" s="111">
        <f>SUM('1月:12月'!AC44)</f>
        <v>0</v>
      </c>
      <c r="AD44" s="111">
        <f>SUM('1月:12月'!AD44)</f>
        <v>0</v>
      </c>
      <c r="AE44" s="111">
        <f>SUM('1月:12月'!AE44)</f>
        <v>0</v>
      </c>
      <c r="AF44" s="111">
        <f>SUM('1月:12月'!AF44)</f>
        <v>0</v>
      </c>
      <c r="AG44" s="111">
        <f>SUM('1月:12月'!AG44)</f>
        <v>0</v>
      </c>
      <c r="AH44" s="111">
        <f>SUM('1月:12月'!AH44)</f>
        <v>0</v>
      </c>
      <c r="AI44" s="111">
        <f>SUM('1月:12月'!AI44)</f>
        <v>0</v>
      </c>
      <c r="AJ44" s="111">
        <f>SUM('1月:12月'!AJ44)</f>
        <v>0</v>
      </c>
      <c r="AK44" s="111">
        <f>SUM('1月:12月'!AK44)</f>
        <v>0</v>
      </c>
      <c r="AL44" s="111">
        <f>SUM('1月:12月'!AL44)</f>
        <v>0</v>
      </c>
      <c r="AM44" s="111">
        <f>SUM('1月:12月'!AM44)</f>
        <v>0</v>
      </c>
      <c r="AN44" s="111">
        <f>SUM('1月:12月'!AN44)</f>
        <v>0</v>
      </c>
      <c r="AO44" s="111">
        <f>SUM('1月:12月'!AO44)</f>
        <v>0</v>
      </c>
      <c r="AP44" s="111">
        <f>SUM('1月:12月'!AP44)</f>
        <v>0</v>
      </c>
      <c r="AQ44" s="108">
        <f t="shared" si="1"/>
        <v>385</v>
      </c>
      <c r="AR44" s="108">
        <f t="shared" si="2"/>
        <v>31.396400000000003</v>
      </c>
      <c r="AS44" s="108">
        <f t="shared" si="3"/>
        <v>14612.788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41">
        <f>SUM('1月:12月'!D45)</f>
        <v>38</v>
      </c>
      <c r="E45" s="41">
        <f>SUM('1月:12月'!E45)</f>
        <v>260.447</v>
      </c>
      <c r="F45" s="41">
        <f>SUM('1月:12月'!F45)</f>
        <v>318206.30459352385</v>
      </c>
      <c r="G45" s="41">
        <f>SUM('1月:12月'!G45)</f>
        <v>0</v>
      </c>
      <c r="H45" s="41">
        <f>SUM('1月:12月'!H45)</f>
        <v>0</v>
      </c>
      <c r="I45" s="41">
        <f>SUM('1月:12月'!I45)</f>
        <v>0</v>
      </c>
      <c r="J45" s="41">
        <f>SUM('1月:12月'!J45)</f>
        <v>38</v>
      </c>
      <c r="K45" s="41">
        <f>SUM('1月:12月'!K45)</f>
        <v>260.447</v>
      </c>
      <c r="L45" s="41">
        <f>SUM('1月:12月'!L45)</f>
        <v>318206.30459352385</v>
      </c>
      <c r="M45" s="41">
        <f>SUM('1月:12月'!M45)</f>
        <v>21</v>
      </c>
      <c r="N45" s="41">
        <f>SUM('1月:12月'!N45)</f>
        <v>0.83519999999999994</v>
      </c>
      <c r="O45" s="41">
        <f>SUM('1月:12月'!O45)</f>
        <v>467.70399999999995</v>
      </c>
      <c r="P45" s="41">
        <f>SUM('1月:12月'!P45)</f>
        <v>0</v>
      </c>
      <c r="Q45" s="41">
        <f>SUM('1月:12月'!Q45)</f>
        <v>0</v>
      </c>
      <c r="R45" s="41">
        <f>SUM('1月:12月'!R45)</f>
        <v>0</v>
      </c>
      <c r="S45" s="41">
        <f>SUM('1月:12月'!S45)</f>
        <v>0</v>
      </c>
      <c r="T45" s="41">
        <f>SUM('1月:12月'!T45)</f>
        <v>0</v>
      </c>
      <c r="U45" s="41">
        <f>SUM('1月:12月'!U45)</f>
        <v>0</v>
      </c>
      <c r="V45" s="41">
        <f>SUM('1月:12月'!V45)</f>
        <v>0</v>
      </c>
      <c r="W45" s="41">
        <f>SUM('1月:12月'!W45)</f>
        <v>0</v>
      </c>
      <c r="X45" s="41">
        <f>SUM('1月:12月'!X45)</f>
        <v>0</v>
      </c>
      <c r="Y45" s="41">
        <f>SUM('1月:12月'!Y45)</f>
        <v>0</v>
      </c>
      <c r="Z45" s="41">
        <f>SUM('1月:12月'!Z45)</f>
        <v>0</v>
      </c>
      <c r="AA45" s="41">
        <f>SUM('1月:12月'!AA45)</f>
        <v>0</v>
      </c>
      <c r="AB45" s="325">
        <f>SUM('1月:12月'!AB45)</f>
        <v>0</v>
      </c>
      <c r="AC45" s="41">
        <f>SUM('1月:12月'!AC45)</f>
        <v>0</v>
      </c>
      <c r="AD45" s="41">
        <f>SUM('1月:12月'!AD45)</f>
        <v>0</v>
      </c>
      <c r="AE45" s="41">
        <f>SUM('1月:12月'!AE45)</f>
        <v>0</v>
      </c>
      <c r="AF45" s="41">
        <f>SUM('1月:12月'!AF45)</f>
        <v>0</v>
      </c>
      <c r="AG45" s="41">
        <f>SUM('1月:12月'!AG45)</f>
        <v>0</v>
      </c>
      <c r="AH45" s="41">
        <f>SUM('1月:12月'!AH45)</f>
        <v>0</v>
      </c>
      <c r="AI45" s="41">
        <f>SUM('1月:12月'!AI45)</f>
        <v>0</v>
      </c>
      <c r="AJ45" s="41">
        <f>SUM('1月:12月'!AJ45)</f>
        <v>0</v>
      </c>
      <c r="AK45" s="41">
        <f>SUM('1月:12月'!AK45)</f>
        <v>0</v>
      </c>
      <c r="AL45" s="41">
        <f>SUM('1月:12月'!AL45)</f>
        <v>0</v>
      </c>
      <c r="AM45" s="41">
        <f>SUM('1月:12月'!AM45)</f>
        <v>0</v>
      </c>
      <c r="AN45" s="41">
        <f>SUM('1月:12月'!AN45)</f>
        <v>0</v>
      </c>
      <c r="AO45" s="41">
        <f>SUM('1月:12月'!AO45)</f>
        <v>0</v>
      </c>
      <c r="AP45" s="41">
        <f>SUM('1月:12月'!AP45)</f>
        <v>0</v>
      </c>
      <c r="AQ45" s="45">
        <f t="shared" si="1"/>
        <v>59</v>
      </c>
      <c r="AR45" s="45">
        <f t="shared" si="2"/>
        <v>261.28219999999999</v>
      </c>
      <c r="AS45" s="45">
        <f t="shared" si="3"/>
        <v>318674.00859352387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11">
        <f>SUM('1月:12月'!D46)</f>
        <v>0</v>
      </c>
      <c r="E46" s="111">
        <f>SUM('1月:12月'!E46)</f>
        <v>0</v>
      </c>
      <c r="F46" s="111">
        <f>SUM('1月:12月'!F46)</f>
        <v>0</v>
      </c>
      <c r="G46" s="111">
        <f>SUM('1月:12月'!G46)</f>
        <v>0</v>
      </c>
      <c r="H46" s="111">
        <f>SUM('1月:12月'!H46)</f>
        <v>0</v>
      </c>
      <c r="I46" s="111">
        <f>SUM('1月:12月'!I46)</f>
        <v>0</v>
      </c>
      <c r="J46" s="111">
        <f>SUM('1月:12月'!J46)</f>
        <v>0</v>
      </c>
      <c r="K46" s="111">
        <f>SUM('1月:12月'!K46)</f>
        <v>0</v>
      </c>
      <c r="L46" s="111">
        <f>SUM('1月:12月'!L46)</f>
        <v>0</v>
      </c>
      <c r="M46" s="111">
        <f>SUM('1月:12月'!M46)</f>
        <v>0</v>
      </c>
      <c r="N46" s="111">
        <f>SUM('1月:12月'!N46)</f>
        <v>0</v>
      </c>
      <c r="O46" s="111">
        <f>SUM('1月:12月'!O46)</f>
        <v>0</v>
      </c>
      <c r="P46" s="111">
        <f>SUM('1月:12月'!P46)</f>
        <v>0</v>
      </c>
      <c r="Q46" s="111">
        <f>SUM('1月:12月'!Q46)</f>
        <v>0</v>
      </c>
      <c r="R46" s="111">
        <f>SUM('1月:12月'!R46)</f>
        <v>0</v>
      </c>
      <c r="S46" s="111">
        <f>SUM('1月:12月'!S46)</f>
        <v>0</v>
      </c>
      <c r="T46" s="111">
        <f>SUM('1月:12月'!T46)</f>
        <v>0</v>
      </c>
      <c r="U46" s="111">
        <f>SUM('1月:12月'!U46)</f>
        <v>0</v>
      </c>
      <c r="V46" s="111">
        <f>SUM('1月:12月'!V46)</f>
        <v>0</v>
      </c>
      <c r="W46" s="111">
        <f>SUM('1月:12月'!W46)</f>
        <v>0</v>
      </c>
      <c r="X46" s="111">
        <f>SUM('1月:12月'!X46)</f>
        <v>0</v>
      </c>
      <c r="Y46" s="111">
        <f>SUM('1月:12月'!Y46)</f>
        <v>0</v>
      </c>
      <c r="Z46" s="111">
        <f>SUM('1月:12月'!Z46)</f>
        <v>0</v>
      </c>
      <c r="AA46" s="111">
        <f>SUM('1月:12月'!AA46)</f>
        <v>0</v>
      </c>
      <c r="AB46" s="324">
        <f>SUM('1月:12月'!AB46)</f>
        <v>0</v>
      </c>
      <c r="AC46" s="111">
        <f>SUM('1月:12月'!AC46)</f>
        <v>0</v>
      </c>
      <c r="AD46" s="111">
        <f>SUM('1月:12月'!AD46)</f>
        <v>0</v>
      </c>
      <c r="AE46" s="111">
        <f>SUM('1月:12月'!AE46)</f>
        <v>0</v>
      </c>
      <c r="AF46" s="111">
        <f>SUM('1月:12月'!AF46)</f>
        <v>0</v>
      </c>
      <c r="AG46" s="111">
        <f>SUM('1月:12月'!AG46)</f>
        <v>0</v>
      </c>
      <c r="AH46" s="111">
        <f>SUM('1月:12月'!AH46)</f>
        <v>0</v>
      </c>
      <c r="AI46" s="111">
        <f>SUM('1月:12月'!AI46)</f>
        <v>0</v>
      </c>
      <c r="AJ46" s="111">
        <f>SUM('1月:12月'!AJ46)</f>
        <v>0</v>
      </c>
      <c r="AK46" s="111">
        <f>SUM('1月:12月'!AK46)</f>
        <v>0</v>
      </c>
      <c r="AL46" s="111">
        <f>SUM('1月:12月'!AL46)</f>
        <v>0</v>
      </c>
      <c r="AM46" s="111">
        <f>SUM('1月:12月'!AM46)</f>
        <v>0</v>
      </c>
      <c r="AN46" s="111">
        <f>SUM('1月:12月'!AN46)</f>
        <v>0</v>
      </c>
      <c r="AO46" s="111">
        <f>SUM('1月:12月'!AO46)</f>
        <v>0</v>
      </c>
      <c r="AP46" s="111">
        <f>SUM('1月:12月'!AP46)</f>
        <v>0</v>
      </c>
      <c r="AQ46" s="108">
        <f t="shared" si="1"/>
        <v>0</v>
      </c>
      <c r="AR46" s="108">
        <f t="shared" si="2"/>
        <v>0</v>
      </c>
      <c r="AS46" s="108">
        <f t="shared" si="3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41">
        <f>SUM('1月:12月'!D47)</f>
        <v>0</v>
      </c>
      <c r="E47" s="41">
        <f>SUM('1月:12月'!E47)</f>
        <v>0</v>
      </c>
      <c r="F47" s="41">
        <f>SUM('1月:12月'!F47)</f>
        <v>0</v>
      </c>
      <c r="G47" s="41">
        <f>SUM('1月:12月'!G47)</f>
        <v>0</v>
      </c>
      <c r="H47" s="41">
        <f>SUM('1月:12月'!H47)</f>
        <v>0</v>
      </c>
      <c r="I47" s="41">
        <f>SUM('1月:12月'!I47)</f>
        <v>0</v>
      </c>
      <c r="J47" s="41">
        <f>SUM('1月:12月'!J47)</f>
        <v>0</v>
      </c>
      <c r="K47" s="41">
        <f>SUM('1月:12月'!K47)</f>
        <v>0</v>
      </c>
      <c r="L47" s="41">
        <f>SUM('1月:12月'!L47)</f>
        <v>0</v>
      </c>
      <c r="M47" s="41">
        <f>SUM('1月:12月'!M47)</f>
        <v>0</v>
      </c>
      <c r="N47" s="41">
        <f>SUM('1月:12月'!N47)</f>
        <v>0</v>
      </c>
      <c r="O47" s="41">
        <f>SUM('1月:12月'!O47)</f>
        <v>0</v>
      </c>
      <c r="P47" s="41">
        <f>SUM('1月:12月'!P47)</f>
        <v>0</v>
      </c>
      <c r="Q47" s="41">
        <f>SUM('1月:12月'!Q47)</f>
        <v>0</v>
      </c>
      <c r="R47" s="41">
        <f>SUM('1月:12月'!R47)</f>
        <v>0</v>
      </c>
      <c r="S47" s="41">
        <f>SUM('1月:12月'!S47)</f>
        <v>0</v>
      </c>
      <c r="T47" s="41">
        <f>SUM('1月:12月'!T47)</f>
        <v>0</v>
      </c>
      <c r="U47" s="41">
        <f>SUM('1月:12月'!U47)</f>
        <v>0</v>
      </c>
      <c r="V47" s="41">
        <f>SUM('1月:12月'!V47)</f>
        <v>0</v>
      </c>
      <c r="W47" s="41">
        <f>SUM('1月:12月'!W47)</f>
        <v>0</v>
      </c>
      <c r="X47" s="41">
        <f>SUM('1月:12月'!X47)</f>
        <v>0</v>
      </c>
      <c r="Y47" s="41">
        <f>SUM('1月:12月'!Y47)</f>
        <v>0</v>
      </c>
      <c r="Z47" s="41">
        <f>SUM('1月:12月'!Z47)</f>
        <v>0</v>
      </c>
      <c r="AA47" s="41">
        <f>SUM('1月:12月'!AA47)</f>
        <v>0</v>
      </c>
      <c r="AB47" s="325">
        <f>SUM('1月:12月'!AB47)</f>
        <v>0</v>
      </c>
      <c r="AC47" s="41">
        <f>SUM('1月:12月'!AC47)</f>
        <v>0</v>
      </c>
      <c r="AD47" s="41">
        <f>SUM('1月:12月'!AD47)</f>
        <v>0</v>
      </c>
      <c r="AE47" s="41">
        <f>SUM('1月:12月'!AE47)</f>
        <v>0</v>
      </c>
      <c r="AF47" s="41">
        <f>SUM('1月:12月'!AF47)</f>
        <v>0</v>
      </c>
      <c r="AG47" s="41">
        <f>SUM('1月:12月'!AG47)</f>
        <v>0</v>
      </c>
      <c r="AH47" s="41">
        <f>SUM('1月:12月'!AH47)</f>
        <v>0</v>
      </c>
      <c r="AI47" s="41">
        <f>SUM('1月:12月'!AI47)</f>
        <v>0</v>
      </c>
      <c r="AJ47" s="41">
        <f>SUM('1月:12月'!AJ47)</f>
        <v>0</v>
      </c>
      <c r="AK47" s="41">
        <f>SUM('1月:12月'!AK47)</f>
        <v>0</v>
      </c>
      <c r="AL47" s="41">
        <f>SUM('1月:12月'!AL47)</f>
        <v>0</v>
      </c>
      <c r="AM47" s="41">
        <f>SUM('1月:12月'!AM47)</f>
        <v>0</v>
      </c>
      <c r="AN47" s="41">
        <f>SUM('1月:12月'!AN47)</f>
        <v>0</v>
      </c>
      <c r="AO47" s="41">
        <f>SUM('1月:12月'!AO47)</f>
        <v>0</v>
      </c>
      <c r="AP47" s="41">
        <f>SUM('1月:12月'!AP47)</f>
        <v>0</v>
      </c>
      <c r="AQ47" s="45">
        <f t="shared" si="1"/>
        <v>0</v>
      </c>
      <c r="AR47" s="45">
        <f t="shared" si="2"/>
        <v>0</v>
      </c>
      <c r="AS47" s="45">
        <f t="shared" si="3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11">
        <f>SUM('1月:12月'!D48)</f>
        <v>0</v>
      </c>
      <c r="E48" s="111">
        <f>SUM('1月:12月'!E48)</f>
        <v>0</v>
      </c>
      <c r="F48" s="111">
        <f>SUM('1月:12月'!F48)</f>
        <v>0</v>
      </c>
      <c r="G48" s="111">
        <f>SUM('1月:12月'!G48)</f>
        <v>0</v>
      </c>
      <c r="H48" s="111">
        <f>SUM('1月:12月'!H48)</f>
        <v>0</v>
      </c>
      <c r="I48" s="111">
        <f>SUM('1月:12月'!I48)</f>
        <v>0</v>
      </c>
      <c r="J48" s="111">
        <f>SUM('1月:12月'!J48)</f>
        <v>0</v>
      </c>
      <c r="K48" s="111">
        <f>SUM('1月:12月'!K48)</f>
        <v>0</v>
      </c>
      <c r="L48" s="111">
        <f>SUM('1月:12月'!L48)</f>
        <v>0</v>
      </c>
      <c r="M48" s="111">
        <f>SUM('1月:12月'!M48)</f>
        <v>353</v>
      </c>
      <c r="N48" s="111">
        <f>SUM('1月:12月'!N48)</f>
        <v>111.7183</v>
      </c>
      <c r="O48" s="111">
        <f>SUM('1月:12月'!O48)</f>
        <v>47035.632000000005</v>
      </c>
      <c r="P48" s="111">
        <f>SUM('1月:12月'!P48)</f>
        <v>74</v>
      </c>
      <c r="Q48" s="111">
        <f>SUM('1月:12月'!Q48)</f>
        <v>20.926000000000002</v>
      </c>
      <c r="R48" s="111">
        <f>SUM('1月:12月'!R48)</f>
        <v>14243.248</v>
      </c>
      <c r="S48" s="111">
        <f>SUM('1月:12月'!S48)</f>
        <v>0</v>
      </c>
      <c r="T48" s="111">
        <f>SUM('1月:12月'!T48)</f>
        <v>0</v>
      </c>
      <c r="U48" s="111">
        <f>SUM('1月:12月'!U48)</f>
        <v>0</v>
      </c>
      <c r="V48" s="111">
        <f>SUM('1月:12月'!V48)</f>
        <v>74</v>
      </c>
      <c r="W48" s="111">
        <f>SUM('1月:12月'!W48)</f>
        <v>20.926000000000002</v>
      </c>
      <c r="X48" s="111">
        <f>SUM('1月:12月'!X48)</f>
        <v>14243.248</v>
      </c>
      <c r="Y48" s="111">
        <f>SUM('1月:12月'!Y48)</f>
        <v>82</v>
      </c>
      <c r="Z48" s="111">
        <f>SUM('1月:12月'!Z48)</f>
        <v>30.051500000000001</v>
      </c>
      <c r="AA48" s="111">
        <f>SUM('1月:12月'!AA48)</f>
        <v>11851.337</v>
      </c>
      <c r="AB48" s="324">
        <f>SUM('1月:12月'!AB48)</f>
        <v>15</v>
      </c>
      <c r="AC48" s="111">
        <f>SUM('1月:12月'!AC48)</f>
        <v>1.2269999999999999</v>
      </c>
      <c r="AD48" s="111">
        <f>SUM('1月:12月'!AD48)</f>
        <v>620.37300000000005</v>
      </c>
      <c r="AE48" s="111">
        <f>SUM('1月:12月'!AE48)</f>
        <v>0</v>
      </c>
      <c r="AF48" s="111">
        <f>SUM('1月:12月'!AF48)</f>
        <v>0</v>
      </c>
      <c r="AG48" s="111">
        <f>SUM('1月:12月'!AG48)</f>
        <v>0</v>
      </c>
      <c r="AH48" s="111">
        <f>SUM('1月:12月'!AH48)</f>
        <v>0</v>
      </c>
      <c r="AI48" s="111">
        <f>SUM('1月:12月'!AI48)</f>
        <v>0</v>
      </c>
      <c r="AJ48" s="111">
        <f>SUM('1月:12月'!AJ48)</f>
        <v>0</v>
      </c>
      <c r="AK48" s="111">
        <f>SUM('1月:12月'!AK48)</f>
        <v>0</v>
      </c>
      <c r="AL48" s="111">
        <f>SUM('1月:12月'!AL48)</f>
        <v>0</v>
      </c>
      <c r="AM48" s="111">
        <f>SUM('1月:12月'!AM48)</f>
        <v>0</v>
      </c>
      <c r="AN48" s="111">
        <f>SUM('1月:12月'!AN48)</f>
        <v>0</v>
      </c>
      <c r="AO48" s="111">
        <f>SUM('1月:12月'!AO48)</f>
        <v>0</v>
      </c>
      <c r="AP48" s="111">
        <f>SUM('1月:12月'!AP48)</f>
        <v>0</v>
      </c>
      <c r="AQ48" s="108">
        <f t="shared" si="1"/>
        <v>524</v>
      </c>
      <c r="AR48" s="108">
        <f t="shared" si="2"/>
        <v>163.9228</v>
      </c>
      <c r="AS48" s="108">
        <f t="shared" si="3"/>
        <v>73750.590000000011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41">
        <f>SUM('1月:12月'!D49)</f>
        <v>0</v>
      </c>
      <c r="E49" s="41">
        <f>SUM('1月:12月'!E49)</f>
        <v>0</v>
      </c>
      <c r="F49" s="41">
        <f>SUM('1月:12月'!F49)</f>
        <v>0</v>
      </c>
      <c r="G49" s="41">
        <f>SUM('1月:12月'!G49)</f>
        <v>0</v>
      </c>
      <c r="H49" s="41">
        <f>SUM('1月:12月'!H49)</f>
        <v>0</v>
      </c>
      <c r="I49" s="41">
        <f>SUM('1月:12月'!I49)</f>
        <v>0</v>
      </c>
      <c r="J49" s="41">
        <f>SUM('1月:12月'!J49)</f>
        <v>0</v>
      </c>
      <c r="K49" s="41">
        <f>SUM('1月:12月'!K49)</f>
        <v>0</v>
      </c>
      <c r="L49" s="41">
        <f>SUM('1月:12月'!L49)</f>
        <v>0</v>
      </c>
      <c r="M49" s="41">
        <f>SUM('1月:12月'!M49)</f>
        <v>2</v>
      </c>
      <c r="N49" s="41">
        <f>SUM('1月:12月'!N49)</f>
        <v>3.3311000000000002</v>
      </c>
      <c r="O49" s="41">
        <f>SUM('1月:12月'!O49)</f>
        <v>1270.979</v>
      </c>
      <c r="P49" s="41">
        <f>SUM('1月:12月'!P49)</f>
        <v>0</v>
      </c>
      <c r="Q49" s="41">
        <f>SUM('1月:12月'!Q49)</f>
        <v>0</v>
      </c>
      <c r="R49" s="41">
        <f>SUM('1月:12月'!R49)</f>
        <v>0</v>
      </c>
      <c r="S49" s="41">
        <f>SUM('1月:12月'!S49)</f>
        <v>0</v>
      </c>
      <c r="T49" s="41">
        <f>SUM('1月:12月'!T49)</f>
        <v>0</v>
      </c>
      <c r="U49" s="41">
        <f>SUM('1月:12月'!U49)</f>
        <v>0</v>
      </c>
      <c r="V49" s="41">
        <f>SUM('1月:12月'!V49)</f>
        <v>0</v>
      </c>
      <c r="W49" s="41">
        <f>SUM('1月:12月'!W49)</f>
        <v>0</v>
      </c>
      <c r="X49" s="41">
        <f>SUM('1月:12月'!X49)</f>
        <v>0</v>
      </c>
      <c r="Y49" s="41">
        <f>SUM('1月:12月'!Y49)</f>
        <v>0</v>
      </c>
      <c r="Z49" s="41">
        <f>SUM('1月:12月'!Z49)</f>
        <v>0</v>
      </c>
      <c r="AA49" s="41">
        <f>SUM('1月:12月'!AA49)</f>
        <v>0</v>
      </c>
      <c r="AB49" s="325">
        <f>SUM('1月:12月'!AB49)</f>
        <v>0</v>
      </c>
      <c r="AC49" s="41">
        <f>SUM('1月:12月'!AC49)</f>
        <v>0</v>
      </c>
      <c r="AD49" s="41">
        <f>SUM('1月:12月'!AD49)</f>
        <v>0</v>
      </c>
      <c r="AE49" s="41">
        <f>SUM('1月:12月'!AE49)</f>
        <v>0</v>
      </c>
      <c r="AF49" s="41">
        <f>SUM('1月:12月'!AF49)</f>
        <v>0</v>
      </c>
      <c r="AG49" s="41">
        <f>SUM('1月:12月'!AG49)</f>
        <v>0</v>
      </c>
      <c r="AH49" s="41">
        <f>SUM('1月:12月'!AH49)</f>
        <v>0</v>
      </c>
      <c r="AI49" s="41">
        <f>SUM('1月:12月'!AI49)</f>
        <v>0</v>
      </c>
      <c r="AJ49" s="41">
        <f>SUM('1月:12月'!AJ49)</f>
        <v>0</v>
      </c>
      <c r="AK49" s="41">
        <f>SUM('1月:12月'!AK49)</f>
        <v>0</v>
      </c>
      <c r="AL49" s="41">
        <f>SUM('1月:12月'!AL49)</f>
        <v>0</v>
      </c>
      <c r="AM49" s="41">
        <f>SUM('1月:12月'!AM49)</f>
        <v>0</v>
      </c>
      <c r="AN49" s="41">
        <f>SUM('1月:12月'!AN49)</f>
        <v>0</v>
      </c>
      <c r="AO49" s="41">
        <f>SUM('1月:12月'!AO49)</f>
        <v>0</v>
      </c>
      <c r="AP49" s="41">
        <f>SUM('1月:12月'!AP49)</f>
        <v>0</v>
      </c>
      <c r="AQ49" s="45">
        <f t="shared" si="1"/>
        <v>2</v>
      </c>
      <c r="AR49" s="45">
        <f t="shared" si="2"/>
        <v>3.3311000000000002</v>
      </c>
      <c r="AS49" s="45">
        <f t="shared" si="3"/>
        <v>1270.979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11">
        <f>SUM('1月:12月'!D50)</f>
        <v>2</v>
      </c>
      <c r="E50" s="111">
        <f>SUM('1月:12月'!E50)</f>
        <v>453.92599999999999</v>
      </c>
      <c r="F50" s="111">
        <f>SUM('1月:12月'!F50)</f>
        <v>146039.50762564142</v>
      </c>
      <c r="G50" s="111">
        <f>SUM('1月:12月'!G50)</f>
        <v>0</v>
      </c>
      <c r="H50" s="111">
        <f>SUM('1月:12月'!H50)</f>
        <v>0</v>
      </c>
      <c r="I50" s="111">
        <f>SUM('1月:12月'!I50)</f>
        <v>0</v>
      </c>
      <c r="J50" s="111">
        <f>SUM('1月:12月'!J50)</f>
        <v>2</v>
      </c>
      <c r="K50" s="111">
        <f>SUM('1月:12月'!K50)</f>
        <v>453.92599999999999</v>
      </c>
      <c r="L50" s="111">
        <f>SUM('1月:12月'!L50)</f>
        <v>146039.50762564142</v>
      </c>
      <c r="M50" s="111">
        <f>SUM('1月:12月'!M50)</f>
        <v>4</v>
      </c>
      <c r="N50" s="111">
        <f>SUM('1月:12月'!N50)</f>
        <v>710.86739999999986</v>
      </c>
      <c r="O50" s="111">
        <f>SUM('1月:12月'!O50)</f>
        <v>212095.37</v>
      </c>
      <c r="P50" s="111">
        <f>SUM('1月:12月'!P50)</f>
        <v>0</v>
      </c>
      <c r="Q50" s="111">
        <f>SUM('1月:12月'!Q50)</f>
        <v>0</v>
      </c>
      <c r="R50" s="111">
        <f>SUM('1月:12月'!R50)</f>
        <v>0</v>
      </c>
      <c r="S50" s="111">
        <f>SUM('1月:12月'!S50)</f>
        <v>0</v>
      </c>
      <c r="T50" s="111">
        <f>SUM('1月:12月'!T50)</f>
        <v>0</v>
      </c>
      <c r="U50" s="111">
        <f>SUM('1月:12月'!U50)</f>
        <v>0</v>
      </c>
      <c r="V50" s="111">
        <f>SUM('1月:12月'!V50)</f>
        <v>0</v>
      </c>
      <c r="W50" s="111">
        <f>SUM('1月:12月'!W50)</f>
        <v>0</v>
      </c>
      <c r="X50" s="111">
        <f>SUM('1月:12月'!X50)</f>
        <v>0</v>
      </c>
      <c r="Y50" s="111">
        <f>SUM('1月:12月'!Y50)</f>
        <v>2</v>
      </c>
      <c r="Z50" s="111">
        <f>SUM('1月:12月'!Z50)</f>
        <v>240.48399999999998</v>
      </c>
      <c r="AA50" s="111">
        <f>SUM('1月:12月'!AA50)</f>
        <v>72467.608999999997</v>
      </c>
      <c r="AB50" s="324">
        <f>SUM('1月:12月'!AB50)</f>
        <v>0</v>
      </c>
      <c r="AC50" s="111">
        <f>SUM('1月:12月'!AC50)</f>
        <v>0</v>
      </c>
      <c r="AD50" s="111">
        <f>SUM('1月:12月'!AD50)</f>
        <v>0</v>
      </c>
      <c r="AE50" s="111">
        <f>SUM('1月:12月'!AE50)</f>
        <v>0</v>
      </c>
      <c r="AF50" s="111">
        <f>SUM('1月:12月'!AF50)</f>
        <v>0</v>
      </c>
      <c r="AG50" s="111">
        <f>SUM('1月:12月'!AG50)</f>
        <v>0</v>
      </c>
      <c r="AH50" s="111">
        <f>SUM('1月:12月'!AH50)</f>
        <v>0</v>
      </c>
      <c r="AI50" s="111">
        <f>SUM('1月:12月'!AI50)</f>
        <v>0</v>
      </c>
      <c r="AJ50" s="111">
        <f>SUM('1月:12月'!AJ50)</f>
        <v>0</v>
      </c>
      <c r="AK50" s="111">
        <f>SUM('1月:12月'!AK50)</f>
        <v>0</v>
      </c>
      <c r="AL50" s="111">
        <f>SUM('1月:12月'!AL50)</f>
        <v>0</v>
      </c>
      <c r="AM50" s="111">
        <f>SUM('1月:12月'!AM50)</f>
        <v>0</v>
      </c>
      <c r="AN50" s="111">
        <f>SUM('1月:12月'!AN50)</f>
        <v>0</v>
      </c>
      <c r="AO50" s="111">
        <f>SUM('1月:12月'!AO50)</f>
        <v>0</v>
      </c>
      <c r="AP50" s="111">
        <f>SUM('1月:12月'!AP50)</f>
        <v>0</v>
      </c>
      <c r="AQ50" s="108">
        <f t="shared" si="1"/>
        <v>8</v>
      </c>
      <c r="AR50" s="108">
        <f t="shared" si="2"/>
        <v>1405.2773999999997</v>
      </c>
      <c r="AS50" s="108">
        <f t="shared" si="3"/>
        <v>430602.48662564141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41">
        <f>SUM('1月:12月'!D51)</f>
        <v>2</v>
      </c>
      <c r="E51" s="41">
        <f>SUM('1月:12月'!E51)</f>
        <v>545.35</v>
      </c>
      <c r="F51" s="41">
        <f>SUM('1月:12月'!F51)</f>
        <v>165155.70215117253</v>
      </c>
      <c r="G51" s="41">
        <f>SUM('1月:12月'!G51)</f>
        <v>0</v>
      </c>
      <c r="H51" s="41">
        <f>SUM('1月:12月'!H51)</f>
        <v>0</v>
      </c>
      <c r="I51" s="41">
        <f>SUM('1月:12月'!I51)</f>
        <v>0</v>
      </c>
      <c r="J51" s="41">
        <f>SUM('1月:12月'!J51)</f>
        <v>2</v>
      </c>
      <c r="K51" s="41">
        <f>SUM('1月:12月'!K51)</f>
        <v>545.35</v>
      </c>
      <c r="L51" s="41">
        <f>SUM('1月:12月'!L51)</f>
        <v>165155.70215117253</v>
      </c>
      <c r="M51" s="41">
        <f>SUM('1月:12月'!M51)</f>
        <v>1</v>
      </c>
      <c r="N51" s="41">
        <f>SUM('1月:12月'!N51)</f>
        <v>87.600200000000001</v>
      </c>
      <c r="O51" s="41">
        <f>SUM('1月:12月'!O51)</f>
        <v>31980.464</v>
      </c>
      <c r="P51" s="41">
        <f>SUM('1月:12月'!P51)</f>
        <v>0</v>
      </c>
      <c r="Q51" s="41">
        <f>SUM('1月:12月'!Q51)</f>
        <v>0</v>
      </c>
      <c r="R51" s="41">
        <f>SUM('1月:12月'!R51)</f>
        <v>0</v>
      </c>
      <c r="S51" s="41">
        <f>SUM('1月:12月'!S51)</f>
        <v>0</v>
      </c>
      <c r="T51" s="41">
        <f>SUM('1月:12月'!T51)</f>
        <v>0</v>
      </c>
      <c r="U51" s="41">
        <f>SUM('1月:12月'!U51)</f>
        <v>0</v>
      </c>
      <c r="V51" s="41">
        <f>SUM('1月:12月'!V51)</f>
        <v>0</v>
      </c>
      <c r="W51" s="41">
        <f>SUM('1月:12月'!W51)</f>
        <v>0</v>
      </c>
      <c r="X51" s="41">
        <f>SUM('1月:12月'!X51)</f>
        <v>0</v>
      </c>
      <c r="Y51" s="41">
        <f>SUM('1月:12月'!Y51)</f>
        <v>3</v>
      </c>
      <c r="Z51" s="41">
        <f>SUM('1月:12月'!Z51)</f>
        <v>461.01900000000001</v>
      </c>
      <c r="AA51" s="41">
        <f>SUM('1月:12月'!AA51)</f>
        <v>175526</v>
      </c>
      <c r="AB51" s="325">
        <f>SUM('1月:12月'!AB51)</f>
        <v>0</v>
      </c>
      <c r="AC51" s="41">
        <f>SUM('1月:12月'!AC51)</f>
        <v>0</v>
      </c>
      <c r="AD51" s="41">
        <f>SUM('1月:12月'!AD51)</f>
        <v>0</v>
      </c>
      <c r="AE51" s="41">
        <f>SUM('1月:12月'!AE51)</f>
        <v>0</v>
      </c>
      <c r="AF51" s="41">
        <f>SUM('1月:12月'!AF51)</f>
        <v>0</v>
      </c>
      <c r="AG51" s="41">
        <f>SUM('1月:12月'!AG51)</f>
        <v>0</v>
      </c>
      <c r="AH51" s="41">
        <f>SUM('1月:12月'!AH51)</f>
        <v>0</v>
      </c>
      <c r="AI51" s="41">
        <f>SUM('1月:12月'!AI51)</f>
        <v>0</v>
      </c>
      <c r="AJ51" s="41">
        <f>SUM('1月:12月'!AJ51)</f>
        <v>0</v>
      </c>
      <c r="AK51" s="41">
        <f>SUM('1月:12月'!AK51)</f>
        <v>0</v>
      </c>
      <c r="AL51" s="41">
        <f>SUM('1月:12月'!AL51)</f>
        <v>0</v>
      </c>
      <c r="AM51" s="41">
        <f>SUM('1月:12月'!AM51)</f>
        <v>0</v>
      </c>
      <c r="AN51" s="41">
        <f>SUM('1月:12月'!AN51)</f>
        <v>0</v>
      </c>
      <c r="AO51" s="41">
        <f>SUM('1月:12月'!AO51)</f>
        <v>0</v>
      </c>
      <c r="AP51" s="41">
        <f>SUM('1月:12月'!AP51)</f>
        <v>0</v>
      </c>
      <c r="AQ51" s="45">
        <f t="shared" si="1"/>
        <v>6</v>
      </c>
      <c r="AR51" s="45">
        <f t="shared" si="2"/>
        <v>1093.9692</v>
      </c>
      <c r="AS51" s="45">
        <f t="shared" si="3"/>
        <v>372662.16615117254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11">
        <f>SUM('1月:12月'!D52)</f>
        <v>0</v>
      </c>
      <c r="E52" s="111">
        <f>SUM('1月:12月'!E52)</f>
        <v>0</v>
      </c>
      <c r="F52" s="111">
        <f>SUM('1月:12月'!F52)</f>
        <v>0</v>
      </c>
      <c r="G52" s="111">
        <f>SUM('1月:12月'!G52)</f>
        <v>0</v>
      </c>
      <c r="H52" s="111">
        <f>SUM('1月:12月'!H52)</f>
        <v>0</v>
      </c>
      <c r="I52" s="111">
        <f>SUM('1月:12月'!I52)</f>
        <v>0</v>
      </c>
      <c r="J52" s="111">
        <f>SUM('1月:12月'!J52)</f>
        <v>0</v>
      </c>
      <c r="K52" s="111">
        <f>SUM('1月:12月'!K52)</f>
        <v>0</v>
      </c>
      <c r="L52" s="111">
        <f>SUM('1月:12月'!L52)</f>
        <v>0</v>
      </c>
      <c r="M52" s="111">
        <f>SUM('1月:12月'!M52)</f>
        <v>0</v>
      </c>
      <c r="N52" s="111">
        <f>SUM('1月:12月'!N52)</f>
        <v>0</v>
      </c>
      <c r="O52" s="111">
        <f>SUM('1月:12月'!O52)</f>
        <v>0</v>
      </c>
      <c r="P52" s="111">
        <f>SUM('1月:12月'!P52)</f>
        <v>0</v>
      </c>
      <c r="Q52" s="111">
        <f>SUM('1月:12月'!Q52)</f>
        <v>0</v>
      </c>
      <c r="R52" s="111">
        <f>SUM('1月:12月'!R52)</f>
        <v>0</v>
      </c>
      <c r="S52" s="111">
        <f>SUM('1月:12月'!S52)</f>
        <v>0</v>
      </c>
      <c r="T52" s="111">
        <f>SUM('1月:12月'!T52)</f>
        <v>0</v>
      </c>
      <c r="U52" s="111">
        <f>SUM('1月:12月'!U52)</f>
        <v>0</v>
      </c>
      <c r="V52" s="111">
        <f>SUM('1月:12月'!V52)</f>
        <v>0</v>
      </c>
      <c r="W52" s="111">
        <f>SUM('1月:12月'!W52)</f>
        <v>0</v>
      </c>
      <c r="X52" s="111">
        <f>SUM('1月:12月'!X52)</f>
        <v>0</v>
      </c>
      <c r="Y52" s="111">
        <f>SUM('1月:12月'!Y52)</f>
        <v>0</v>
      </c>
      <c r="Z52" s="111">
        <f>SUM('1月:12月'!Z52)</f>
        <v>0</v>
      </c>
      <c r="AA52" s="111">
        <f>SUM('1月:12月'!AA52)</f>
        <v>0</v>
      </c>
      <c r="AB52" s="324">
        <f>SUM('1月:12月'!AB52)</f>
        <v>0</v>
      </c>
      <c r="AC52" s="111">
        <f>SUM('1月:12月'!AC52)</f>
        <v>0</v>
      </c>
      <c r="AD52" s="111">
        <f>SUM('1月:12月'!AD52)</f>
        <v>0</v>
      </c>
      <c r="AE52" s="111">
        <f>SUM('1月:12月'!AE52)</f>
        <v>0</v>
      </c>
      <c r="AF52" s="111">
        <f>SUM('1月:12月'!AF52)</f>
        <v>0</v>
      </c>
      <c r="AG52" s="111">
        <f>SUM('1月:12月'!AG52)</f>
        <v>0</v>
      </c>
      <c r="AH52" s="111">
        <f>SUM('1月:12月'!AH52)</f>
        <v>0</v>
      </c>
      <c r="AI52" s="111">
        <f>SUM('1月:12月'!AI52)</f>
        <v>0</v>
      </c>
      <c r="AJ52" s="111">
        <f>SUM('1月:12月'!AJ52)</f>
        <v>0</v>
      </c>
      <c r="AK52" s="111">
        <f>SUM('1月:12月'!AK52)</f>
        <v>0</v>
      </c>
      <c r="AL52" s="111">
        <f>SUM('1月:12月'!AL52)</f>
        <v>0</v>
      </c>
      <c r="AM52" s="111">
        <f>SUM('1月:12月'!AM52)</f>
        <v>0</v>
      </c>
      <c r="AN52" s="111">
        <f>SUM('1月:12月'!AN52)</f>
        <v>0</v>
      </c>
      <c r="AO52" s="111">
        <f>SUM('1月:12月'!AO52)</f>
        <v>0</v>
      </c>
      <c r="AP52" s="111">
        <f>SUM('1月:12月'!AP52)</f>
        <v>0</v>
      </c>
      <c r="AQ52" s="108">
        <f t="shared" si="1"/>
        <v>0</v>
      </c>
      <c r="AR52" s="108">
        <f t="shared" si="2"/>
        <v>0</v>
      </c>
      <c r="AS52" s="108">
        <f t="shared" si="3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41">
        <f>SUM('1月:12月'!D53)</f>
        <v>0</v>
      </c>
      <c r="E53" s="41">
        <f>SUM('1月:12月'!E53)</f>
        <v>0</v>
      </c>
      <c r="F53" s="41">
        <f>SUM('1月:12月'!F53)</f>
        <v>0</v>
      </c>
      <c r="G53" s="41">
        <f>SUM('1月:12月'!G53)</f>
        <v>1</v>
      </c>
      <c r="H53" s="41">
        <f>SUM('1月:12月'!H53)</f>
        <v>40.0214</v>
      </c>
      <c r="I53" s="41">
        <f>SUM('1月:12月'!I53)</f>
        <v>10893.253000000001</v>
      </c>
      <c r="J53" s="41">
        <f>SUM('1月:12月'!J53)</f>
        <v>1</v>
      </c>
      <c r="K53" s="41">
        <f>SUM('1月:12月'!K53)</f>
        <v>40.0214</v>
      </c>
      <c r="L53" s="41">
        <f>SUM('1月:12月'!L53)</f>
        <v>10893.253000000001</v>
      </c>
      <c r="M53" s="41">
        <f>SUM('1月:12月'!M53)</f>
        <v>714</v>
      </c>
      <c r="N53" s="41">
        <f>SUM('1月:12月'!N53)</f>
        <v>13976.630499999999</v>
      </c>
      <c r="O53" s="41">
        <f>SUM('1月:12月'!O53)</f>
        <v>4066648.4830000005</v>
      </c>
      <c r="P53" s="41">
        <f>SUM('1月:12月'!P53)</f>
        <v>1</v>
      </c>
      <c r="Q53" s="41">
        <f>SUM('1月:12月'!Q53)</f>
        <v>24.709</v>
      </c>
      <c r="R53" s="41">
        <f>SUM('1月:12月'!R53)</f>
        <v>6121.5479999999998</v>
      </c>
      <c r="S53" s="41">
        <f>SUM('1月:12月'!S53)</f>
        <v>0</v>
      </c>
      <c r="T53" s="41">
        <f>SUM('1月:12月'!T53)</f>
        <v>0</v>
      </c>
      <c r="U53" s="41">
        <f>SUM('1月:12月'!U53)</f>
        <v>0</v>
      </c>
      <c r="V53" s="41">
        <f>SUM('1月:12月'!V53)</f>
        <v>1</v>
      </c>
      <c r="W53" s="41">
        <f>SUM('1月:12月'!W53)</f>
        <v>24.709</v>
      </c>
      <c r="X53" s="41">
        <f>SUM('1月:12月'!X53)</f>
        <v>6121.5479999999998</v>
      </c>
      <c r="Y53" s="41">
        <f>SUM('1月:12月'!Y53)</f>
        <v>0</v>
      </c>
      <c r="Z53" s="41">
        <f>SUM('1月:12月'!Z53)</f>
        <v>0</v>
      </c>
      <c r="AA53" s="41">
        <f>SUM('1月:12月'!AA53)</f>
        <v>0</v>
      </c>
      <c r="AB53" s="325">
        <f>SUM('1月:12月'!AB53)</f>
        <v>0</v>
      </c>
      <c r="AC53" s="41">
        <f>SUM('1月:12月'!AC53)</f>
        <v>0</v>
      </c>
      <c r="AD53" s="41">
        <f>SUM('1月:12月'!AD53)</f>
        <v>0</v>
      </c>
      <c r="AE53" s="41">
        <f>SUM('1月:12月'!AE53)</f>
        <v>0</v>
      </c>
      <c r="AF53" s="41">
        <f>SUM('1月:12月'!AF53)</f>
        <v>0</v>
      </c>
      <c r="AG53" s="41">
        <f>SUM('1月:12月'!AG53)</f>
        <v>0</v>
      </c>
      <c r="AH53" s="41">
        <f>SUM('1月:12月'!AH53)</f>
        <v>0</v>
      </c>
      <c r="AI53" s="41">
        <f>SUM('1月:12月'!AI53)</f>
        <v>0</v>
      </c>
      <c r="AJ53" s="41">
        <f>SUM('1月:12月'!AJ53)</f>
        <v>0</v>
      </c>
      <c r="AK53" s="41">
        <f>SUM('1月:12月'!AK53)</f>
        <v>0</v>
      </c>
      <c r="AL53" s="41">
        <f>SUM('1月:12月'!AL53)</f>
        <v>0</v>
      </c>
      <c r="AM53" s="41">
        <f>SUM('1月:12月'!AM53)</f>
        <v>0</v>
      </c>
      <c r="AN53" s="41">
        <f>SUM('1月:12月'!AN53)</f>
        <v>0</v>
      </c>
      <c r="AO53" s="41">
        <f>SUM('1月:12月'!AO53)</f>
        <v>0</v>
      </c>
      <c r="AP53" s="41">
        <f>SUM('1月:12月'!AP53)</f>
        <v>0</v>
      </c>
      <c r="AQ53" s="45">
        <f t="shared" si="1"/>
        <v>716</v>
      </c>
      <c r="AR53" s="45">
        <f t="shared" si="2"/>
        <v>14041.3609</v>
      </c>
      <c r="AS53" s="45">
        <f t="shared" si="3"/>
        <v>4083663.2840000005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11">
        <f>SUM('1月:12月'!D54)</f>
        <v>0</v>
      </c>
      <c r="E54" s="111">
        <f>SUM('1月:12月'!E54)</f>
        <v>0</v>
      </c>
      <c r="F54" s="111">
        <f>SUM('1月:12月'!F54)</f>
        <v>0</v>
      </c>
      <c r="G54" s="111">
        <f>SUM('1月:12月'!G54)</f>
        <v>0</v>
      </c>
      <c r="H54" s="111">
        <f>SUM('1月:12月'!H54)</f>
        <v>0</v>
      </c>
      <c r="I54" s="111">
        <f>SUM('1月:12月'!I54)</f>
        <v>0</v>
      </c>
      <c r="J54" s="111">
        <f>SUM('1月:12月'!J54)</f>
        <v>0</v>
      </c>
      <c r="K54" s="111">
        <f>SUM('1月:12月'!K54)</f>
        <v>0</v>
      </c>
      <c r="L54" s="111">
        <f>SUM('1月:12月'!L54)</f>
        <v>0</v>
      </c>
      <c r="M54" s="111">
        <f>SUM('1月:12月'!M54)</f>
        <v>0</v>
      </c>
      <c r="N54" s="111">
        <f>SUM('1月:12月'!N54)</f>
        <v>0</v>
      </c>
      <c r="O54" s="111">
        <f>SUM('1月:12月'!O54)</f>
        <v>0</v>
      </c>
      <c r="P54" s="111">
        <f>SUM('1月:12月'!P54)</f>
        <v>0</v>
      </c>
      <c r="Q54" s="111">
        <f>SUM('1月:12月'!Q54)</f>
        <v>0</v>
      </c>
      <c r="R54" s="111">
        <f>SUM('1月:12月'!R54)</f>
        <v>0</v>
      </c>
      <c r="S54" s="111">
        <f>SUM('1月:12月'!S54)</f>
        <v>0</v>
      </c>
      <c r="T54" s="111">
        <f>SUM('1月:12月'!T54)</f>
        <v>0</v>
      </c>
      <c r="U54" s="111">
        <f>SUM('1月:12月'!U54)</f>
        <v>0</v>
      </c>
      <c r="V54" s="111">
        <f>SUM('1月:12月'!V54)</f>
        <v>0</v>
      </c>
      <c r="W54" s="111">
        <f>SUM('1月:12月'!W54)</f>
        <v>0</v>
      </c>
      <c r="X54" s="111">
        <f>SUM('1月:12月'!X54)</f>
        <v>0</v>
      </c>
      <c r="Y54" s="111">
        <f>SUM('1月:12月'!Y54)</f>
        <v>0</v>
      </c>
      <c r="Z54" s="111">
        <f>SUM('1月:12月'!Z54)</f>
        <v>0</v>
      </c>
      <c r="AA54" s="111">
        <f>SUM('1月:12月'!AA54)</f>
        <v>0</v>
      </c>
      <c r="AB54" s="324">
        <f>SUM('1月:12月'!AB54)</f>
        <v>1</v>
      </c>
      <c r="AC54" s="111">
        <f>SUM('1月:12月'!AC54)</f>
        <v>0.34949999999999998</v>
      </c>
      <c r="AD54" s="111">
        <f>SUM('1月:12月'!AD54)</f>
        <v>127.45099999999999</v>
      </c>
      <c r="AE54" s="111">
        <f>SUM('1月:12月'!AE54)</f>
        <v>0</v>
      </c>
      <c r="AF54" s="111">
        <f>SUM('1月:12月'!AF54)</f>
        <v>0</v>
      </c>
      <c r="AG54" s="111">
        <f>SUM('1月:12月'!AG54)</f>
        <v>0</v>
      </c>
      <c r="AH54" s="111">
        <f>SUM('1月:12月'!AH54)</f>
        <v>0</v>
      </c>
      <c r="AI54" s="111">
        <f>SUM('1月:12月'!AI54)</f>
        <v>0</v>
      </c>
      <c r="AJ54" s="111">
        <f>SUM('1月:12月'!AJ54)</f>
        <v>0</v>
      </c>
      <c r="AK54" s="111">
        <f>SUM('1月:12月'!AK54)</f>
        <v>40</v>
      </c>
      <c r="AL54" s="111">
        <f>SUM('1月:12月'!AL54)</f>
        <v>0.69569999999999999</v>
      </c>
      <c r="AM54" s="111">
        <f>SUM('1月:12月'!AM54)</f>
        <v>546.33400000000006</v>
      </c>
      <c r="AN54" s="111">
        <f>SUM('1月:12月'!AN54)</f>
        <v>153</v>
      </c>
      <c r="AO54" s="111">
        <f>SUM('1月:12月'!AO54)</f>
        <v>5.9680000000000009</v>
      </c>
      <c r="AP54" s="111">
        <f>SUM('1月:12月'!AP54)</f>
        <v>6981.4226000000008</v>
      </c>
      <c r="AQ54" s="108">
        <f t="shared" si="1"/>
        <v>194</v>
      </c>
      <c r="AR54" s="108">
        <f t="shared" si="2"/>
        <v>7.0132000000000012</v>
      </c>
      <c r="AS54" s="108">
        <f t="shared" si="3"/>
        <v>7655.2076000000006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41">
        <f>SUM('1月:12月'!D55)</f>
        <v>0</v>
      </c>
      <c r="E55" s="41">
        <f>SUM('1月:12月'!E55)</f>
        <v>0</v>
      </c>
      <c r="F55" s="41">
        <f>SUM('1月:12月'!F55)</f>
        <v>0</v>
      </c>
      <c r="G55" s="41">
        <f>SUM('1月:12月'!G55)</f>
        <v>0</v>
      </c>
      <c r="H55" s="41">
        <f>SUM('1月:12月'!H55)</f>
        <v>0</v>
      </c>
      <c r="I55" s="41">
        <f>SUM('1月:12月'!I55)</f>
        <v>0</v>
      </c>
      <c r="J55" s="41">
        <f>SUM('1月:12月'!J55)</f>
        <v>0</v>
      </c>
      <c r="K55" s="41">
        <f>SUM('1月:12月'!K55)</f>
        <v>0</v>
      </c>
      <c r="L55" s="41">
        <f>SUM('1月:12月'!L55)</f>
        <v>0</v>
      </c>
      <c r="M55" s="41">
        <f>SUM('1月:12月'!M55)</f>
        <v>0</v>
      </c>
      <c r="N55" s="41">
        <f>SUM('1月:12月'!N55)</f>
        <v>0</v>
      </c>
      <c r="O55" s="41">
        <f>SUM('1月:12月'!O55)</f>
        <v>0</v>
      </c>
      <c r="P55" s="41">
        <f>SUM('1月:12月'!P55)</f>
        <v>0</v>
      </c>
      <c r="Q55" s="41">
        <f>SUM('1月:12月'!Q55)</f>
        <v>0</v>
      </c>
      <c r="R55" s="41">
        <f>SUM('1月:12月'!R55)</f>
        <v>0</v>
      </c>
      <c r="S55" s="41">
        <f>SUM('1月:12月'!S55)</f>
        <v>0</v>
      </c>
      <c r="T55" s="41">
        <f>SUM('1月:12月'!T55)</f>
        <v>0</v>
      </c>
      <c r="U55" s="41">
        <f>SUM('1月:12月'!U55)</f>
        <v>0</v>
      </c>
      <c r="V55" s="41">
        <f>SUM('1月:12月'!V55)</f>
        <v>0</v>
      </c>
      <c r="W55" s="41">
        <f>SUM('1月:12月'!W55)</f>
        <v>0</v>
      </c>
      <c r="X55" s="41">
        <f>SUM('1月:12月'!X55)</f>
        <v>0</v>
      </c>
      <c r="Y55" s="41">
        <f>SUM('1月:12月'!Y55)</f>
        <v>0</v>
      </c>
      <c r="Z55" s="41">
        <f>SUM('1月:12月'!Z55)</f>
        <v>0</v>
      </c>
      <c r="AA55" s="41">
        <f>SUM('1月:12月'!AA55)</f>
        <v>0</v>
      </c>
      <c r="AB55" s="325">
        <f>SUM('1月:12月'!AB55)</f>
        <v>0</v>
      </c>
      <c r="AC55" s="41">
        <f>SUM('1月:12月'!AC55)</f>
        <v>0</v>
      </c>
      <c r="AD55" s="41">
        <f>SUM('1月:12月'!AD55)</f>
        <v>0</v>
      </c>
      <c r="AE55" s="41">
        <f>SUM('1月:12月'!AE55)</f>
        <v>0</v>
      </c>
      <c r="AF55" s="41">
        <f>SUM('1月:12月'!AF55)</f>
        <v>0</v>
      </c>
      <c r="AG55" s="41">
        <f>SUM('1月:12月'!AG55)</f>
        <v>0</v>
      </c>
      <c r="AH55" s="41">
        <f>SUM('1月:12月'!AH55)</f>
        <v>0</v>
      </c>
      <c r="AI55" s="41">
        <f>SUM('1月:12月'!AI55)</f>
        <v>0</v>
      </c>
      <c r="AJ55" s="41">
        <f>SUM('1月:12月'!AJ55)</f>
        <v>0</v>
      </c>
      <c r="AK55" s="41">
        <f>SUM('1月:12月'!AK55)</f>
        <v>0</v>
      </c>
      <c r="AL55" s="41">
        <f>SUM('1月:12月'!AL55)</f>
        <v>0</v>
      </c>
      <c r="AM55" s="41">
        <f>SUM('1月:12月'!AM55)</f>
        <v>0</v>
      </c>
      <c r="AN55" s="41">
        <f>SUM('1月:12月'!AN55)</f>
        <v>0</v>
      </c>
      <c r="AO55" s="41">
        <f>SUM('1月:12月'!AO55)</f>
        <v>0</v>
      </c>
      <c r="AP55" s="41">
        <f>SUM('1月:12月'!AP55)</f>
        <v>0</v>
      </c>
      <c r="AQ55" s="45">
        <f t="shared" si="1"/>
        <v>0</v>
      </c>
      <c r="AR55" s="45">
        <f t="shared" si="2"/>
        <v>0</v>
      </c>
      <c r="AS55" s="45">
        <f t="shared" si="3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100</v>
      </c>
      <c r="B56" s="282" t="s">
        <v>62</v>
      </c>
      <c r="C56" s="102" t="s">
        <v>23</v>
      </c>
      <c r="D56" s="111">
        <f>SUM('1月:12月'!D56)</f>
        <v>0</v>
      </c>
      <c r="E56" s="111">
        <f>SUM('1月:12月'!E56)</f>
        <v>0</v>
      </c>
      <c r="F56" s="111">
        <f>SUM('1月:12月'!F56)</f>
        <v>0</v>
      </c>
      <c r="G56" s="111">
        <f>SUM('1月:12月'!G56)</f>
        <v>0</v>
      </c>
      <c r="H56" s="111">
        <f>SUM('1月:12月'!H56)</f>
        <v>0</v>
      </c>
      <c r="I56" s="111">
        <f>SUM('1月:12月'!I56)</f>
        <v>0</v>
      </c>
      <c r="J56" s="111">
        <f>SUM('1月:12月'!J56)</f>
        <v>0</v>
      </c>
      <c r="K56" s="111">
        <f>SUM('1月:12月'!K56)</f>
        <v>0</v>
      </c>
      <c r="L56" s="111">
        <f>SUM('1月:12月'!L56)</f>
        <v>0</v>
      </c>
      <c r="M56" s="111">
        <f>SUM('1月:12月'!M56)</f>
        <v>343</v>
      </c>
      <c r="N56" s="111">
        <f>SUM('1月:12月'!N56)</f>
        <v>152.916</v>
      </c>
      <c r="O56" s="111">
        <f>SUM('1月:12月'!O56)</f>
        <v>157998.448</v>
      </c>
      <c r="P56" s="111">
        <f>SUM('1月:12月'!P56)</f>
        <v>0</v>
      </c>
      <c r="Q56" s="111">
        <f>SUM('1月:12月'!Q56)</f>
        <v>0</v>
      </c>
      <c r="R56" s="111">
        <f>SUM('1月:12月'!R56)</f>
        <v>0</v>
      </c>
      <c r="S56" s="111">
        <f>SUM('1月:12月'!S56)</f>
        <v>0</v>
      </c>
      <c r="T56" s="111">
        <f>SUM('1月:12月'!T56)</f>
        <v>0</v>
      </c>
      <c r="U56" s="111">
        <f>SUM('1月:12月'!U56)</f>
        <v>0</v>
      </c>
      <c r="V56" s="111">
        <f>SUM('1月:12月'!V56)</f>
        <v>0</v>
      </c>
      <c r="W56" s="111">
        <f>SUM('1月:12月'!W56)</f>
        <v>0</v>
      </c>
      <c r="X56" s="111">
        <f>SUM('1月:12月'!X56)</f>
        <v>0</v>
      </c>
      <c r="Y56" s="111">
        <f>SUM('1月:12月'!Y56)</f>
        <v>0</v>
      </c>
      <c r="Z56" s="111">
        <f>SUM('1月:12月'!Z56)</f>
        <v>0</v>
      </c>
      <c r="AA56" s="111">
        <f>SUM('1月:12月'!AA56)</f>
        <v>0</v>
      </c>
      <c r="AB56" s="324">
        <f>SUM('1月:12月'!AB56)</f>
        <v>1</v>
      </c>
      <c r="AC56" s="111">
        <f>SUM('1月:12月'!AC56)</f>
        <v>0.14000000000000001</v>
      </c>
      <c r="AD56" s="111">
        <f>SUM('1月:12月'!AD56)</f>
        <v>137.59200000000001</v>
      </c>
      <c r="AE56" s="111">
        <f>SUM('1月:12月'!AE56)</f>
        <v>0</v>
      </c>
      <c r="AF56" s="111">
        <f>SUM('1月:12月'!AF56)</f>
        <v>0</v>
      </c>
      <c r="AG56" s="111">
        <f>SUM('1月:12月'!AG56)</f>
        <v>0</v>
      </c>
      <c r="AH56" s="111">
        <f>SUM('1月:12月'!AH56)</f>
        <v>0</v>
      </c>
      <c r="AI56" s="111">
        <f>SUM('1月:12月'!AI56)</f>
        <v>0</v>
      </c>
      <c r="AJ56" s="111">
        <f>SUM('1月:12月'!AJ56)</f>
        <v>0</v>
      </c>
      <c r="AK56" s="111">
        <f>SUM('1月:12月'!AK56)</f>
        <v>0</v>
      </c>
      <c r="AL56" s="111">
        <f>SUM('1月:12月'!AL56)</f>
        <v>0</v>
      </c>
      <c r="AM56" s="111">
        <f>SUM('1月:12月'!AM56)</f>
        <v>0</v>
      </c>
      <c r="AN56" s="111">
        <f>SUM('1月:12月'!AN56)</f>
        <v>0</v>
      </c>
      <c r="AO56" s="111">
        <f>SUM('1月:12月'!AO56)</f>
        <v>0</v>
      </c>
      <c r="AP56" s="111">
        <f>SUM('1月:12月'!AP56)</f>
        <v>0</v>
      </c>
      <c r="AQ56" s="108">
        <f t="shared" si="1"/>
        <v>344</v>
      </c>
      <c r="AR56" s="108">
        <f t="shared" si="2"/>
        <v>153.05599999999998</v>
      </c>
      <c r="AS56" s="108">
        <f t="shared" si="3"/>
        <v>158136.04</v>
      </c>
      <c r="AT56" s="31" t="s">
        <v>23</v>
      </c>
      <c r="AU56" s="294" t="s">
        <v>100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41">
        <f>SUM('1月:12月'!D57)</f>
        <v>0</v>
      </c>
      <c r="E57" s="41">
        <f>SUM('1月:12月'!E57)</f>
        <v>0</v>
      </c>
      <c r="F57" s="41">
        <f>SUM('1月:12月'!F57)</f>
        <v>0</v>
      </c>
      <c r="G57" s="41">
        <f>SUM('1月:12月'!G57)</f>
        <v>0</v>
      </c>
      <c r="H57" s="41">
        <f>SUM('1月:12月'!H57)</f>
        <v>0</v>
      </c>
      <c r="I57" s="41">
        <f>SUM('1月:12月'!I57)</f>
        <v>0</v>
      </c>
      <c r="J57" s="41">
        <f>SUM('1月:12月'!J57)</f>
        <v>0</v>
      </c>
      <c r="K57" s="41">
        <f>SUM('1月:12月'!K57)</f>
        <v>0</v>
      </c>
      <c r="L57" s="41">
        <f>SUM('1月:12月'!L57)</f>
        <v>0</v>
      </c>
      <c r="M57" s="41">
        <f>SUM('1月:12月'!M57)</f>
        <v>111</v>
      </c>
      <c r="N57" s="41">
        <f>SUM('1月:12月'!N57)</f>
        <v>81.982399999999998</v>
      </c>
      <c r="O57" s="41">
        <f>SUM('1月:12月'!O57)</f>
        <v>87436.625000000015</v>
      </c>
      <c r="P57" s="41">
        <f>SUM('1月:12月'!P57)</f>
        <v>0</v>
      </c>
      <c r="Q57" s="41">
        <f>SUM('1月:12月'!Q57)</f>
        <v>0</v>
      </c>
      <c r="R57" s="41">
        <f>SUM('1月:12月'!R57)</f>
        <v>0</v>
      </c>
      <c r="S57" s="41">
        <f>SUM('1月:12月'!S57)</f>
        <v>0</v>
      </c>
      <c r="T57" s="41">
        <f>SUM('1月:12月'!T57)</f>
        <v>0</v>
      </c>
      <c r="U57" s="41">
        <f>SUM('1月:12月'!U57)</f>
        <v>0</v>
      </c>
      <c r="V57" s="41">
        <f>SUM('1月:12月'!V57)</f>
        <v>0</v>
      </c>
      <c r="W57" s="41">
        <f>SUM('1月:12月'!W57)</f>
        <v>0</v>
      </c>
      <c r="X57" s="41">
        <f>SUM('1月:12月'!X57)</f>
        <v>0</v>
      </c>
      <c r="Y57" s="41">
        <f>SUM('1月:12月'!Y57)</f>
        <v>0</v>
      </c>
      <c r="Z57" s="41">
        <f>SUM('1月:12月'!Z57)</f>
        <v>0</v>
      </c>
      <c r="AA57" s="41">
        <f>SUM('1月:12月'!AA57)</f>
        <v>0</v>
      </c>
      <c r="AB57" s="325">
        <f>SUM('1月:12月'!AB57)</f>
        <v>0</v>
      </c>
      <c r="AC57" s="41">
        <f>SUM('1月:12月'!AC57)</f>
        <v>0</v>
      </c>
      <c r="AD57" s="41">
        <f>SUM('1月:12月'!AD57)</f>
        <v>0</v>
      </c>
      <c r="AE57" s="41">
        <f>SUM('1月:12月'!AE57)</f>
        <v>0</v>
      </c>
      <c r="AF57" s="41">
        <f>SUM('1月:12月'!AF57)</f>
        <v>0</v>
      </c>
      <c r="AG57" s="41">
        <f>SUM('1月:12月'!AG57)</f>
        <v>0</v>
      </c>
      <c r="AH57" s="41">
        <f>SUM('1月:12月'!AH57)</f>
        <v>0</v>
      </c>
      <c r="AI57" s="41">
        <f>SUM('1月:12月'!AI57)</f>
        <v>0</v>
      </c>
      <c r="AJ57" s="41">
        <f>SUM('1月:12月'!AJ57)</f>
        <v>0</v>
      </c>
      <c r="AK57" s="41">
        <f>SUM('1月:12月'!AK57)</f>
        <v>0</v>
      </c>
      <c r="AL57" s="41">
        <f>SUM('1月:12月'!AL57)</f>
        <v>0</v>
      </c>
      <c r="AM57" s="41">
        <f>SUM('1月:12月'!AM57)</f>
        <v>0</v>
      </c>
      <c r="AN57" s="41">
        <f>SUM('1月:12月'!AN57)</f>
        <v>0</v>
      </c>
      <c r="AO57" s="41">
        <f>SUM('1月:12月'!AO57)</f>
        <v>0</v>
      </c>
      <c r="AP57" s="41">
        <f>SUM('1月:12月'!AP57)</f>
        <v>0</v>
      </c>
      <c r="AQ57" s="45">
        <f t="shared" si="1"/>
        <v>111</v>
      </c>
      <c r="AR57" s="45">
        <f t="shared" si="2"/>
        <v>81.982399999999998</v>
      </c>
      <c r="AS57" s="45">
        <f t="shared" si="3"/>
        <v>87436.625000000015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11">
        <f>SUM('1月:12月'!D58)</f>
        <v>0</v>
      </c>
      <c r="E58" s="111">
        <f>SUM('1月:12月'!E58)</f>
        <v>0</v>
      </c>
      <c r="F58" s="111">
        <f>SUM('1月:12月'!F58)</f>
        <v>0</v>
      </c>
      <c r="G58" s="111">
        <f>SUM('1月:12月'!G58)</f>
        <v>0</v>
      </c>
      <c r="H58" s="111">
        <f>SUM('1月:12月'!H58)</f>
        <v>0</v>
      </c>
      <c r="I58" s="111">
        <f>SUM('1月:12月'!I58)</f>
        <v>0</v>
      </c>
      <c r="J58" s="111">
        <f>SUM('1月:12月'!J58)</f>
        <v>0</v>
      </c>
      <c r="K58" s="111">
        <f>SUM('1月:12月'!K58)</f>
        <v>0</v>
      </c>
      <c r="L58" s="111">
        <f>SUM('1月:12月'!L58)</f>
        <v>0</v>
      </c>
      <c r="M58" s="111">
        <f>SUM('1月:12月'!M58)</f>
        <v>18329</v>
      </c>
      <c r="N58" s="111">
        <f>SUM('1月:12月'!N58)</f>
        <v>1046.4997000000001</v>
      </c>
      <c r="O58" s="111">
        <f>SUM('1月:12月'!O58)</f>
        <v>409535.50899999996</v>
      </c>
      <c r="P58" s="111">
        <f>SUM('1月:12月'!P58)</f>
        <v>105</v>
      </c>
      <c r="Q58" s="111">
        <f>SUM('1月:12月'!Q58)</f>
        <v>264.82580000000002</v>
      </c>
      <c r="R58" s="111">
        <f>SUM('1月:12月'!R58)</f>
        <v>91384.407999999996</v>
      </c>
      <c r="S58" s="111">
        <f>SUM('1月:12月'!S58)</f>
        <v>0</v>
      </c>
      <c r="T58" s="111">
        <f>SUM('1月:12月'!T58)</f>
        <v>0</v>
      </c>
      <c r="U58" s="111">
        <f>SUM('1月:12月'!U58)</f>
        <v>0</v>
      </c>
      <c r="V58" s="111">
        <f>SUM('1月:12月'!V58)</f>
        <v>105</v>
      </c>
      <c r="W58" s="111">
        <f>SUM('1月:12月'!W58)</f>
        <v>264.82580000000002</v>
      </c>
      <c r="X58" s="111">
        <f>SUM('1月:12月'!X58)</f>
        <v>91384.407999999996</v>
      </c>
      <c r="Y58" s="111">
        <f>SUM('1月:12月'!Y58)</f>
        <v>2758</v>
      </c>
      <c r="Z58" s="111">
        <f>SUM('1月:12月'!Z58)</f>
        <v>5432.4120000000003</v>
      </c>
      <c r="AA58" s="111">
        <f>SUM('1月:12月'!AA58)</f>
        <v>3123700.0759999994</v>
      </c>
      <c r="AB58" s="324">
        <f>SUM('1月:12月'!AB58)</f>
        <v>7893</v>
      </c>
      <c r="AC58" s="111">
        <f>SUM('1月:12月'!AC58)</f>
        <v>1623.51018</v>
      </c>
      <c r="AD58" s="111">
        <f>SUM('1月:12月'!AD58)</f>
        <v>829646.98100000015</v>
      </c>
      <c r="AE58" s="111">
        <f>SUM('1月:12月'!AE58)</f>
        <v>0</v>
      </c>
      <c r="AF58" s="111">
        <f>SUM('1月:12月'!AF58)</f>
        <v>0</v>
      </c>
      <c r="AG58" s="111">
        <f>SUM('1月:12月'!AG58)</f>
        <v>0</v>
      </c>
      <c r="AH58" s="111">
        <f>SUM('1月:12月'!AH58)</f>
        <v>188</v>
      </c>
      <c r="AI58" s="111">
        <f>SUM('1月:12月'!AI58)</f>
        <v>41.625600000000006</v>
      </c>
      <c r="AJ58" s="111">
        <f>SUM('1月:12月'!AJ58)</f>
        <v>12922.395</v>
      </c>
      <c r="AK58" s="111">
        <f>SUM('1月:12月'!AK58)</f>
        <v>638</v>
      </c>
      <c r="AL58" s="111">
        <f>SUM('1月:12月'!AL58)</f>
        <v>34.1706</v>
      </c>
      <c r="AM58" s="111">
        <f>SUM('1月:12月'!AM58)</f>
        <v>23099.181999999997</v>
      </c>
      <c r="AN58" s="111">
        <f>SUM('1月:12月'!AN58)</f>
        <v>1394</v>
      </c>
      <c r="AO58" s="111">
        <f>SUM('1月:12月'!AO58)</f>
        <v>22.950800000000001</v>
      </c>
      <c r="AP58" s="111">
        <f>SUM('1月:12月'!AP58)</f>
        <v>82459.807960000006</v>
      </c>
      <c r="AQ58" s="108">
        <f t="shared" ref="AQ58:AQ60" si="4">SUM(J58,M58,V58,Y58,AB58,AE58,AH58,AK58,AN58)</f>
        <v>31305</v>
      </c>
      <c r="AR58" s="108">
        <f t="shared" ref="AR58:AR60" si="5">SUM(K58,N58,W58,Z58,AC58,AF58,AI58,AL58,AO58)</f>
        <v>8465.9946799999998</v>
      </c>
      <c r="AS58" s="108">
        <f t="shared" ref="AS58:AS60" si="6">SUM(L58,O58,X58,AA58,AD58,AG58,AJ58,AM58,AP58)</f>
        <v>4572748.3589599989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89">
        <f>SUM('1月:12月'!D59)</f>
        <v>0</v>
      </c>
      <c r="E59" s="89">
        <f>SUM('1月:12月'!E59)</f>
        <v>0</v>
      </c>
      <c r="F59" s="89">
        <f>SUM('1月:12月'!F59)</f>
        <v>0</v>
      </c>
      <c r="G59" s="89">
        <f>SUM('1月:12月'!G59)</f>
        <v>0</v>
      </c>
      <c r="H59" s="89">
        <f>SUM('1月:12月'!H59)</f>
        <v>0</v>
      </c>
      <c r="I59" s="89">
        <f>SUM('1月:12月'!I59)</f>
        <v>0</v>
      </c>
      <c r="J59" s="89">
        <f>SUM('1月:12月'!J59)</f>
        <v>0</v>
      </c>
      <c r="K59" s="89">
        <f>SUM('1月:12月'!K59)</f>
        <v>0</v>
      </c>
      <c r="L59" s="89">
        <f>SUM('1月:12月'!L59)</f>
        <v>0</v>
      </c>
      <c r="M59" s="89">
        <f>SUM('1月:12月'!M59)</f>
        <v>0</v>
      </c>
      <c r="N59" s="89">
        <f>SUM('1月:12月'!N59)</f>
        <v>0</v>
      </c>
      <c r="O59" s="89">
        <f>SUM('1月:12月'!O59)</f>
        <v>0</v>
      </c>
      <c r="P59" s="89">
        <f>SUM('1月:12月'!P59)</f>
        <v>0</v>
      </c>
      <c r="Q59" s="89">
        <f>SUM('1月:12月'!Q59)</f>
        <v>0</v>
      </c>
      <c r="R59" s="89">
        <f>SUM('1月:12月'!R59)</f>
        <v>0</v>
      </c>
      <c r="S59" s="89">
        <f>SUM('1月:12月'!S59)</f>
        <v>0</v>
      </c>
      <c r="T59" s="89">
        <f>SUM('1月:12月'!T59)</f>
        <v>0</v>
      </c>
      <c r="U59" s="89">
        <f>SUM('1月:12月'!U59)</f>
        <v>0</v>
      </c>
      <c r="V59" s="89">
        <f>SUM('1月:12月'!V59)</f>
        <v>0</v>
      </c>
      <c r="W59" s="89">
        <f>SUM('1月:12月'!W59)</f>
        <v>0</v>
      </c>
      <c r="X59" s="89">
        <f>SUM('1月:12月'!X59)</f>
        <v>0</v>
      </c>
      <c r="Y59" s="89">
        <f>SUM('1月:12月'!Y59)</f>
        <v>0</v>
      </c>
      <c r="Z59" s="89">
        <f>SUM('1月:12月'!Z59)</f>
        <v>0</v>
      </c>
      <c r="AA59" s="89">
        <f>SUM('1月:12月'!AA59)</f>
        <v>0</v>
      </c>
      <c r="AB59" s="326">
        <f>SUM('1月:12月'!AB59)</f>
        <v>0</v>
      </c>
      <c r="AC59" s="89">
        <f>SUM('1月:12月'!AC59)</f>
        <v>0</v>
      </c>
      <c r="AD59" s="89">
        <f>SUM('1月:12月'!AD59)</f>
        <v>0</v>
      </c>
      <c r="AE59" s="89">
        <f>SUM('1月:12月'!AE59)</f>
        <v>0</v>
      </c>
      <c r="AF59" s="89">
        <f>SUM('1月:12月'!AF59)</f>
        <v>0</v>
      </c>
      <c r="AG59" s="89">
        <f>SUM('1月:12月'!AG59)</f>
        <v>0</v>
      </c>
      <c r="AH59" s="89">
        <f>SUM('1月:12月'!AH59)</f>
        <v>0</v>
      </c>
      <c r="AI59" s="89">
        <f>SUM('1月:12月'!AI59)</f>
        <v>0</v>
      </c>
      <c r="AJ59" s="89">
        <f>SUM('1月:12月'!AJ59)</f>
        <v>0</v>
      </c>
      <c r="AK59" s="89">
        <f>SUM('1月:12月'!AK59)</f>
        <v>0</v>
      </c>
      <c r="AL59" s="89">
        <f>SUM('1月:12月'!AL59)</f>
        <v>0</v>
      </c>
      <c r="AM59" s="89">
        <f>SUM('1月:12月'!AM59)</f>
        <v>0</v>
      </c>
      <c r="AN59" s="89">
        <f>SUM('1月:12月'!AN59)</f>
        <v>0</v>
      </c>
      <c r="AO59" s="89">
        <f>SUM('1月:12月'!AO59)</f>
        <v>0</v>
      </c>
      <c r="AP59" s="89">
        <f>SUM('1月:12月'!AP59)</f>
        <v>0</v>
      </c>
      <c r="AQ59" s="108">
        <f t="shared" si="4"/>
        <v>0</v>
      </c>
      <c r="AR59" s="108">
        <f t="shared" si="5"/>
        <v>0</v>
      </c>
      <c r="AS59" s="108">
        <f t="shared" si="6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41">
        <f>SUM('1月:12月'!D60)</f>
        <v>0</v>
      </c>
      <c r="E60" s="41">
        <f>SUM('1月:12月'!E60)</f>
        <v>0</v>
      </c>
      <c r="F60" s="41">
        <f>SUM('1月:12月'!F60)</f>
        <v>0</v>
      </c>
      <c r="G60" s="41">
        <f>SUM('1月:12月'!G60)</f>
        <v>0</v>
      </c>
      <c r="H60" s="41">
        <f>SUM('1月:12月'!H60)</f>
        <v>0</v>
      </c>
      <c r="I60" s="41">
        <f>SUM('1月:12月'!I60)</f>
        <v>0</v>
      </c>
      <c r="J60" s="41">
        <f>SUM('1月:12月'!J60)</f>
        <v>0</v>
      </c>
      <c r="K60" s="41">
        <f>SUM('1月:12月'!K60)</f>
        <v>0</v>
      </c>
      <c r="L60" s="41">
        <f>SUM('1月:12月'!L60)</f>
        <v>0</v>
      </c>
      <c r="M60" s="41">
        <f>SUM('1月:12月'!M60)</f>
        <v>1066</v>
      </c>
      <c r="N60" s="41">
        <f>SUM('1月:12月'!N60)</f>
        <v>37.206300000000006</v>
      </c>
      <c r="O60" s="41">
        <f>SUM('1月:12月'!O60)</f>
        <v>27381.069999999996</v>
      </c>
      <c r="P60" s="41">
        <f>SUM('1月:12月'!P60)</f>
        <v>213</v>
      </c>
      <c r="Q60" s="41">
        <f>SUM('1月:12月'!Q60)</f>
        <v>1302.9482</v>
      </c>
      <c r="R60" s="41">
        <f>SUM('1月:12月'!R60)</f>
        <v>384608.46299999999</v>
      </c>
      <c r="S60" s="41">
        <f>SUM('1月:12月'!S60)</f>
        <v>0</v>
      </c>
      <c r="T60" s="41">
        <f>SUM('1月:12月'!T60)</f>
        <v>0</v>
      </c>
      <c r="U60" s="41">
        <f>SUM('1月:12月'!U60)</f>
        <v>0</v>
      </c>
      <c r="V60" s="41">
        <f>SUM('1月:12月'!V60)</f>
        <v>213</v>
      </c>
      <c r="W60" s="41">
        <f>SUM('1月:12月'!W60)</f>
        <v>1302.9482</v>
      </c>
      <c r="X60" s="41">
        <f>SUM('1月:12月'!X60)</f>
        <v>384608.46299999999</v>
      </c>
      <c r="Y60" s="41">
        <f>SUM('1月:12月'!Y60)</f>
        <v>0</v>
      </c>
      <c r="Z60" s="41">
        <f>SUM('1月:12月'!Z60)</f>
        <v>4.1500000000000002E-2</v>
      </c>
      <c r="AA60" s="41">
        <f>SUM('1月:12月'!AA60)</f>
        <v>17.123000000000001</v>
      </c>
      <c r="AB60" s="325">
        <f>SUM('1月:12月'!AB60)</f>
        <v>0</v>
      </c>
      <c r="AC60" s="41">
        <f>SUM('1月:12月'!AC60)</f>
        <v>0</v>
      </c>
      <c r="AD60" s="41">
        <f>SUM('1月:12月'!AD60)</f>
        <v>0</v>
      </c>
      <c r="AE60" s="41">
        <f>SUM('1月:12月'!AE60)</f>
        <v>0</v>
      </c>
      <c r="AF60" s="41">
        <f>SUM('1月:12月'!AF60)</f>
        <v>0</v>
      </c>
      <c r="AG60" s="41">
        <f>SUM('1月:12月'!AG60)</f>
        <v>0</v>
      </c>
      <c r="AH60" s="41">
        <f>SUM('1月:12月'!AH60)</f>
        <v>0</v>
      </c>
      <c r="AI60" s="41">
        <f>SUM('1月:12月'!AI60)</f>
        <v>0</v>
      </c>
      <c r="AJ60" s="41">
        <f>SUM('1月:12月'!AJ60)</f>
        <v>0</v>
      </c>
      <c r="AK60" s="41">
        <f>SUM('1月:12月'!AK60)</f>
        <v>3</v>
      </c>
      <c r="AL60" s="41">
        <f>SUM('1月:12月'!AL60)</f>
        <v>4.4999999999999997E-3</v>
      </c>
      <c r="AM60" s="41">
        <f>SUM('1月:12月'!AM60)</f>
        <v>32.561999999999998</v>
      </c>
      <c r="AN60" s="41">
        <f>SUM('1月:12月'!AN60)</f>
        <v>0</v>
      </c>
      <c r="AO60" s="41">
        <f>SUM('1月:12月'!AO60)</f>
        <v>0</v>
      </c>
      <c r="AP60" s="41">
        <f>SUM('1月:12月'!AP60)</f>
        <v>0</v>
      </c>
      <c r="AQ60" s="45">
        <f t="shared" si="4"/>
        <v>1282</v>
      </c>
      <c r="AR60" s="45">
        <f t="shared" si="5"/>
        <v>1340.2005000000001</v>
      </c>
      <c r="AS60" s="45">
        <f t="shared" si="6"/>
        <v>412039.21799999999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11">
        <f>SUM('1月:12月'!D61)</f>
        <v>782</v>
      </c>
      <c r="E61" s="111">
        <f>SUM('1月:12月'!E61)</f>
        <v>694.64880000000005</v>
      </c>
      <c r="F61" s="111">
        <f>SUM('1月:12月'!F61)</f>
        <v>300675.36200431787</v>
      </c>
      <c r="G61" s="111">
        <f>SUM('1月:12月'!G61)</f>
        <v>611</v>
      </c>
      <c r="H61" s="111">
        <f>SUM('1月:12月'!H61)</f>
        <v>418.81630000000001</v>
      </c>
      <c r="I61" s="111">
        <f>SUM('1月:12月'!I61)</f>
        <v>237107.93100000001</v>
      </c>
      <c r="J61" s="111">
        <f>SUM('1月:12月'!J61)</f>
        <v>1393</v>
      </c>
      <c r="K61" s="111">
        <f>SUM('1月:12月'!K61)</f>
        <v>1113.4650999999999</v>
      </c>
      <c r="L61" s="111">
        <f>SUM('1月:12月'!L61)</f>
        <v>537783.29300431779</v>
      </c>
      <c r="M61" s="111">
        <f>SUM('1月:12月'!M61)</f>
        <v>22473</v>
      </c>
      <c r="N61" s="111">
        <f>SUM('1月:12月'!N61)</f>
        <v>21140.253700000001</v>
      </c>
      <c r="O61" s="111">
        <f>SUM('1月:12月'!O61)</f>
        <v>5086645.3619999997</v>
      </c>
      <c r="P61" s="111">
        <f>SUM('1月:12月'!P61)</f>
        <v>8771</v>
      </c>
      <c r="Q61" s="111">
        <f>SUM('1月:12月'!Q61)</f>
        <v>43850.328699999991</v>
      </c>
      <c r="R61" s="111">
        <f>SUM('1月:12月'!R61)</f>
        <v>7845250.6640000008</v>
      </c>
      <c r="S61" s="111">
        <f>SUM('1月:12月'!S61)</f>
        <v>0</v>
      </c>
      <c r="T61" s="111">
        <f>SUM('1月:12月'!T61)</f>
        <v>0</v>
      </c>
      <c r="U61" s="111">
        <f>SUM('1月:12月'!U61)</f>
        <v>0</v>
      </c>
      <c r="V61" s="111">
        <f>SUM('1月:12月'!V61)</f>
        <v>8771</v>
      </c>
      <c r="W61" s="111">
        <f>SUM('1月:12月'!W61)</f>
        <v>43850.328699999991</v>
      </c>
      <c r="X61" s="111">
        <f>SUM('1月:12月'!X61)</f>
        <v>7845250.6640000008</v>
      </c>
      <c r="Y61" s="111">
        <f>SUM('1月:12月'!Y61)</f>
        <v>7590</v>
      </c>
      <c r="Z61" s="111">
        <f>SUM('1月:12月'!Z61)</f>
        <v>29772.672899999998</v>
      </c>
      <c r="AA61" s="111">
        <f>SUM('1月:12月'!AA61)</f>
        <v>5728497.568</v>
      </c>
      <c r="AB61" s="324">
        <f>SUM('1月:12月'!AB61)</f>
        <v>24367</v>
      </c>
      <c r="AC61" s="111">
        <f>SUM('1月:12月'!AC61)</f>
        <v>7015.5820700000004</v>
      </c>
      <c r="AD61" s="111">
        <f>SUM('1月:12月'!AD61)</f>
        <v>1995587.3539999998</v>
      </c>
      <c r="AE61" s="111">
        <f>SUM('1月:12月'!AE61)</f>
        <v>1397</v>
      </c>
      <c r="AF61" s="111">
        <f>SUM('1月:12月'!AF61)</f>
        <v>92.043700000000001</v>
      </c>
      <c r="AG61" s="111">
        <f>SUM('1月:12月'!AG61)</f>
        <v>149671.63260000001</v>
      </c>
      <c r="AH61" s="111">
        <f>SUM('1月:12月'!AH61)</f>
        <v>2484</v>
      </c>
      <c r="AI61" s="111">
        <f>SUM('1月:12月'!AI61)</f>
        <v>988.80606999999998</v>
      </c>
      <c r="AJ61" s="111">
        <f>SUM('1月:12月'!AJ61)</f>
        <v>508162.25299999997</v>
      </c>
      <c r="AK61" s="111">
        <f>SUM('1月:12月'!AK61)</f>
        <v>2560</v>
      </c>
      <c r="AL61" s="111">
        <f>SUM('1月:12月'!AL61)</f>
        <v>152.7646</v>
      </c>
      <c r="AM61" s="111">
        <f>SUM('1月:12月'!AM61)</f>
        <v>107077.254</v>
      </c>
      <c r="AN61" s="111">
        <f>SUM('1月:12月'!AN61)</f>
        <v>6170</v>
      </c>
      <c r="AO61" s="111">
        <f>SUM('1月:12月'!AO61)</f>
        <v>484.86806999999999</v>
      </c>
      <c r="AP61" s="111">
        <f>SUM('1月:12月'!AP61)</f>
        <v>374121.52907999995</v>
      </c>
      <c r="AQ61" s="108">
        <f t="shared" ref="AQ61:AQ69" si="7">SUM(J61,M61,V61,Y61,AB61,AE61,AH61,AK61,AN61)</f>
        <v>77205</v>
      </c>
      <c r="AR61" s="108">
        <f t="shared" ref="AR61:AR69" si="8">SUM(K61,N61,W61,Z61,AC61,AF61,AI61,AL61,AO61)</f>
        <v>104610.78490999999</v>
      </c>
      <c r="AS61" s="108">
        <f t="shared" ref="AS61:AS69" si="9">SUM(L61,O61,X61,AA61,AD61,AG61,AJ61,AM61,AP61)</f>
        <v>22332796.909684315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101</v>
      </c>
      <c r="B62" s="303" t="s">
        <v>68</v>
      </c>
      <c r="C62" s="102" t="s">
        <v>66</v>
      </c>
      <c r="D62" s="89">
        <f>SUM('1月:12月'!D62)</f>
        <v>0</v>
      </c>
      <c r="E62" s="89">
        <f>SUM('1月:12月'!E62)</f>
        <v>0</v>
      </c>
      <c r="F62" s="89">
        <f>SUM('1月:12月'!F62)</f>
        <v>0</v>
      </c>
      <c r="G62" s="89">
        <f>SUM('1月:12月'!G62)</f>
        <v>0</v>
      </c>
      <c r="H62" s="89">
        <f>SUM('1月:12月'!H62)</f>
        <v>0</v>
      </c>
      <c r="I62" s="89">
        <f>SUM('1月:12月'!I62)</f>
        <v>0</v>
      </c>
      <c r="J62" s="89">
        <f>SUM('1月:12月'!J62)</f>
        <v>0</v>
      </c>
      <c r="K62" s="89">
        <f>SUM('1月:12月'!K62)</f>
        <v>0</v>
      </c>
      <c r="L62" s="89">
        <f>SUM('1月:12月'!L62)</f>
        <v>0</v>
      </c>
      <c r="M62" s="89">
        <f>SUM('1月:12月'!M62)</f>
        <v>0</v>
      </c>
      <c r="N62" s="89">
        <f>SUM('1月:12月'!N62)</f>
        <v>0</v>
      </c>
      <c r="O62" s="89">
        <f>SUM('1月:12月'!O62)</f>
        <v>0</v>
      </c>
      <c r="P62" s="89">
        <f>SUM('1月:12月'!P62)</f>
        <v>0</v>
      </c>
      <c r="Q62" s="89">
        <f>SUM('1月:12月'!Q62)</f>
        <v>0</v>
      </c>
      <c r="R62" s="89">
        <f>SUM('1月:12月'!R62)</f>
        <v>0</v>
      </c>
      <c r="S62" s="89">
        <f>SUM('1月:12月'!S62)</f>
        <v>0</v>
      </c>
      <c r="T62" s="89">
        <f>SUM('1月:12月'!T62)</f>
        <v>0</v>
      </c>
      <c r="U62" s="89">
        <f>SUM('1月:12月'!U62)</f>
        <v>0</v>
      </c>
      <c r="V62" s="89">
        <f>SUM('1月:12月'!V62)</f>
        <v>0</v>
      </c>
      <c r="W62" s="89">
        <f>SUM('1月:12月'!W62)</f>
        <v>0</v>
      </c>
      <c r="X62" s="89">
        <f>SUM('1月:12月'!X62)</f>
        <v>0</v>
      </c>
      <c r="Y62" s="89">
        <f>SUM('1月:12月'!Y62)</f>
        <v>0</v>
      </c>
      <c r="Z62" s="89">
        <f>SUM('1月:12月'!Z62)</f>
        <v>0</v>
      </c>
      <c r="AA62" s="89">
        <f>SUM('1月:12月'!AA62)</f>
        <v>0</v>
      </c>
      <c r="AB62" s="326">
        <f>SUM('1月:12月'!AB62)</f>
        <v>0</v>
      </c>
      <c r="AC62" s="89">
        <f>SUM('1月:12月'!AC62)</f>
        <v>0</v>
      </c>
      <c r="AD62" s="89">
        <f>SUM('1月:12月'!AD62)</f>
        <v>0</v>
      </c>
      <c r="AE62" s="89">
        <f>SUM('1月:12月'!AE62)</f>
        <v>0</v>
      </c>
      <c r="AF62" s="89">
        <f>SUM('1月:12月'!AF62)</f>
        <v>0</v>
      </c>
      <c r="AG62" s="89">
        <f>SUM('1月:12月'!AG62)</f>
        <v>0</v>
      </c>
      <c r="AH62" s="89">
        <f>SUM('1月:12月'!AH62)</f>
        <v>0</v>
      </c>
      <c r="AI62" s="89">
        <f>SUM('1月:12月'!AI62)</f>
        <v>0</v>
      </c>
      <c r="AJ62" s="89">
        <f>SUM('1月:12月'!AJ62)</f>
        <v>0</v>
      </c>
      <c r="AK62" s="89">
        <f>SUM('1月:12月'!AK62)</f>
        <v>0</v>
      </c>
      <c r="AL62" s="89">
        <f>SUM('1月:12月'!AL62)</f>
        <v>0</v>
      </c>
      <c r="AM62" s="89">
        <f>SUM('1月:12月'!AM62)</f>
        <v>0</v>
      </c>
      <c r="AN62" s="89">
        <f>SUM('1月:12月'!AN62)</f>
        <v>0</v>
      </c>
      <c r="AO62" s="89">
        <f>SUM('1月:12月'!AO62)</f>
        <v>0</v>
      </c>
      <c r="AP62" s="89">
        <f>SUM('1月:12月'!AP62)</f>
        <v>0</v>
      </c>
      <c r="AQ62" s="108">
        <f t="shared" si="7"/>
        <v>0</v>
      </c>
      <c r="AR62" s="108">
        <f t="shared" si="8"/>
        <v>0</v>
      </c>
      <c r="AS62" s="108">
        <f t="shared" si="9"/>
        <v>0</v>
      </c>
      <c r="AT62" s="55" t="s">
        <v>66</v>
      </c>
      <c r="AU62" s="300" t="s">
        <v>101</v>
      </c>
      <c r="AV62" s="301"/>
      <c r="AW62" s="12"/>
    </row>
    <row r="63" spans="1:49" ht="24" customHeight="1">
      <c r="A63" s="15"/>
      <c r="B63" s="16"/>
      <c r="C63" s="101" t="s">
        <v>24</v>
      </c>
      <c r="D63" s="41">
        <f>SUM('1月:12月'!D63)</f>
        <v>233</v>
      </c>
      <c r="E63" s="41">
        <f>SUM('1月:12月'!E63)</f>
        <v>3745.3140999999996</v>
      </c>
      <c r="F63" s="41">
        <f>SUM('1月:12月'!F63)</f>
        <v>2464296.6027561752</v>
      </c>
      <c r="G63" s="41">
        <f>SUM('1月:12月'!G63)</f>
        <v>164</v>
      </c>
      <c r="H63" s="41">
        <f>SUM('1月:12月'!H63)</f>
        <v>2550.2218000000003</v>
      </c>
      <c r="I63" s="41">
        <f>SUM('1月:12月'!I63)</f>
        <v>1632642.017</v>
      </c>
      <c r="J63" s="41">
        <f>SUM('1月:12月'!J63)</f>
        <v>397</v>
      </c>
      <c r="K63" s="41">
        <f>SUM('1月:12月'!K63)</f>
        <v>6295.5358999999989</v>
      </c>
      <c r="L63" s="41">
        <f>SUM('1月:12月'!L63)</f>
        <v>4096938.6197561752</v>
      </c>
      <c r="M63" s="41">
        <f>SUM('1月:12月'!M63)</f>
        <v>2921</v>
      </c>
      <c r="N63" s="41">
        <f>SUM('1月:12月'!N63)</f>
        <v>56901.734599999996</v>
      </c>
      <c r="O63" s="41">
        <f>SUM('1月:12月'!O63)</f>
        <v>11117613.501</v>
      </c>
      <c r="P63" s="41">
        <f>SUM('1月:12月'!P63)</f>
        <v>566</v>
      </c>
      <c r="Q63" s="41">
        <f>SUM('1月:12月'!Q63)</f>
        <v>44795.083199999994</v>
      </c>
      <c r="R63" s="41">
        <f>SUM('1月:12月'!R63)</f>
        <v>5282406.4340000004</v>
      </c>
      <c r="S63" s="41">
        <f>SUM('1月:12月'!S63)</f>
        <v>0</v>
      </c>
      <c r="T63" s="41">
        <f>SUM('1月:12月'!T63)</f>
        <v>0</v>
      </c>
      <c r="U63" s="41">
        <f>SUM('1月:12月'!U63)</f>
        <v>0</v>
      </c>
      <c r="V63" s="41">
        <f>SUM('1月:12月'!V63)</f>
        <v>566</v>
      </c>
      <c r="W63" s="41">
        <f>SUM('1月:12月'!W63)</f>
        <v>44795.083199999994</v>
      </c>
      <c r="X63" s="41">
        <f>SUM('1月:12月'!X63)</f>
        <v>5282406.4340000004</v>
      </c>
      <c r="Y63" s="41">
        <f>SUM('1月:12月'!Y63)</f>
        <v>230</v>
      </c>
      <c r="Z63" s="41">
        <f>SUM('1月:12月'!Z63)</f>
        <v>19368.162399999997</v>
      </c>
      <c r="AA63" s="41">
        <f>SUM('1月:12月'!AA63)</f>
        <v>2298137.1270000003</v>
      </c>
      <c r="AB63" s="325">
        <f>SUM('1月:12月'!AB63)</f>
        <v>0</v>
      </c>
      <c r="AC63" s="41">
        <f>SUM('1月:12月'!AC63)</f>
        <v>0</v>
      </c>
      <c r="AD63" s="41">
        <f>SUM('1月:12月'!AD63)</f>
        <v>0</v>
      </c>
      <c r="AE63" s="41">
        <f>SUM('1月:12月'!AE63)</f>
        <v>0</v>
      </c>
      <c r="AF63" s="41">
        <f>SUM('1月:12月'!AF63)</f>
        <v>0</v>
      </c>
      <c r="AG63" s="41">
        <f>SUM('1月:12月'!AG63)</f>
        <v>0</v>
      </c>
      <c r="AH63" s="41">
        <f>SUM('1月:12月'!AH63)</f>
        <v>0</v>
      </c>
      <c r="AI63" s="41">
        <f>SUM('1月:12月'!AI63)</f>
        <v>0</v>
      </c>
      <c r="AJ63" s="41">
        <f>SUM('1月:12月'!AJ63)</f>
        <v>0</v>
      </c>
      <c r="AK63" s="41">
        <f>SUM('1月:12月'!AK63)</f>
        <v>3</v>
      </c>
      <c r="AL63" s="41">
        <f>SUM('1月:12月'!AL63)</f>
        <v>4.4999999999999997E-3</v>
      </c>
      <c r="AM63" s="41">
        <f>SUM('1月:12月'!AM63)</f>
        <v>32.561999999999998</v>
      </c>
      <c r="AN63" s="41">
        <f>SUM('1月:12月'!AN63)</f>
        <v>0</v>
      </c>
      <c r="AO63" s="41">
        <f>SUM('1月:12月'!AO63)</f>
        <v>0</v>
      </c>
      <c r="AP63" s="41">
        <f>SUM('1月:12月'!AP63)</f>
        <v>0</v>
      </c>
      <c r="AQ63" s="45">
        <f t="shared" si="7"/>
        <v>4117</v>
      </c>
      <c r="AR63" s="45">
        <f t="shared" si="8"/>
        <v>127360.52059999999</v>
      </c>
      <c r="AS63" s="45">
        <f t="shared" si="9"/>
        <v>22795128.243756175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11">
        <f>SUM('1月:12月'!D64)</f>
        <v>0</v>
      </c>
      <c r="E64" s="111">
        <f>SUM('1月:12月'!E64)</f>
        <v>0</v>
      </c>
      <c r="F64" s="111">
        <f>SUM('1月:12月'!F64)</f>
        <v>0</v>
      </c>
      <c r="G64" s="111">
        <f>SUM('1月:12月'!G64)</f>
        <v>2739</v>
      </c>
      <c r="H64" s="111">
        <f>SUM('1月:12月'!H64)</f>
        <v>4209.0566399999998</v>
      </c>
      <c r="I64" s="111">
        <f>SUM('1月:12月'!I64)</f>
        <v>1189663.1130000001</v>
      </c>
      <c r="J64" s="111">
        <f>SUM('1月:12月'!J64)</f>
        <v>2739</v>
      </c>
      <c r="K64" s="111">
        <f>SUM('1月:12月'!K64)</f>
        <v>4209.0566399999998</v>
      </c>
      <c r="L64" s="111">
        <f>SUM('1月:12月'!L64)</f>
        <v>1189663.1130000001</v>
      </c>
      <c r="M64" s="111">
        <f>SUM('1月:12月'!M64)</f>
        <v>7809</v>
      </c>
      <c r="N64" s="111">
        <f>SUM('1月:12月'!N64)</f>
        <v>912.45869999999979</v>
      </c>
      <c r="O64" s="111">
        <f>SUM('1月:12月'!O64)</f>
        <v>823980.05299999996</v>
      </c>
      <c r="P64" s="111">
        <f>SUM('1月:12月'!P64)</f>
        <v>27037</v>
      </c>
      <c r="Q64" s="111">
        <f>SUM('1月:12月'!Q64)</f>
        <v>7929.5230200000005</v>
      </c>
      <c r="R64" s="111">
        <f>SUM('1月:12月'!R64)</f>
        <v>3624077.2060000002</v>
      </c>
      <c r="S64" s="111">
        <f>SUM('1月:12月'!S64)</f>
        <v>0</v>
      </c>
      <c r="T64" s="111">
        <f>SUM('1月:12月'!T64)</f>
        <v>0</v>
      </c>
      <c r="U64" s="111">
        <f>SUM('1月:12月'!U64)</f>
        <v>0</v>
      </c>
      <c r="V64" s="111">
        <f>SUM('1月:12月'!V64)</f>
        <v>27037</v>
      </c>
      <c r="W64" s="111">
        <f>SUM('1月:12月'!W64)</f>
        <v>7929.5230200000005</v>
      </c>
      <c r="X64" s="111">
        <f>SUM('1月:12月'!X64)</f>
        <v>3624077.2060000002</v>
      </c>
      <c r="Y64" s="111">
        <f>SUM('1月:12月'!Y64)</f>
        <v>716</v>
      </c>
      <c r="Z64" s="111">
        <f>SUM('1月:12月'!Z64)</f>
        <v>5007.1115999999993</v>
      </c>
      <c r="AA64" s="111">
        <f>SUM('1月:12月'!AA64)</f>
        <v>639723.80000000005</v>
      </c>
      <c r="AB64" s="324">
        <f>SUM('1月:12月'!AB64)</f>
        <v>399</v>
      </c>
      <c r="AC64" s="111">
        <f>SUM('1月:12月'!AC64)</f>
        <v>954.72059999999988</v>
      </c>
      <c r="AD64" s="111">
        <f>SUM('1月:12月'!AD64)</f>
        <v>38935.797999999995</v>
      </c>
      <c r="AE64" s="111">
        <f>SUM('1月:12月'!AE64)</f>
        <v>0</v>
      </c>
      <c r="AF64" s="111">
        <f>SUM('1月:12月'!AF64)</f>
        <v>0</v>
      </c>
      <c r="AG64" s="111">
        <f>SUM('1月:12月'!AG64)</f>
        <v>0</v>
      </c>
      <c r="AH64" s="111">
        <f>SUM('1月:12月'!AH64)</f>
        <v>0</v>
      </c>
      <c r="AI64" s="111">
        <f>SUM('1月:12月'!AI64)</f>
        <v>0</v>
      </c>
      <c r="AJ64" s="111">
        <f>SUM('1月:12月'!AJ64)</f>
        <v>0</v>
      </c>
      <c r="AK64" s="111">
        <f>SUM('1月:12月'!AK64)</f>
        <v>0</v>
      </c>
      <c r="AL64" s="111">
        <f>SUM('1月:12月'!AL64)</f>
        <v>0</v>
      </c>
      <c r="AM64" s="111">
        <f>SUM('1月:12月'!AM64)</f>
        <v>0</v>
      </c>
      <c r="AN64" s="111">
        <f>SUM('1月:12月'!AN64)</f>
        <v>0</v>
      </c>
      <c r="AO64" s="111">
        <f>SUM('1月:12月'!AO64)</f>
        <v>0</v>
      </c>
      <c r="AP64" s="111">
        <f>SUM('1月:12月'!AP64)</f>
        <v>0</v>
      </c>
      <c r="AQ64" s="108">
        <f t="shared" si="7"/>
        <v>38700</v>
      </c>
      <c r="AR64" s="108">
        <f t="shared" si="8"/>
        <v>19012.870559999999</v>
      </c>
      <c r="AS64" s="108">
        <f t="shared" si="9"/>
        <v>6316379.9700000007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41">
        <f>SUM('1月:12月'!D65)</f>
        <v>3896</v>
      </c>
      <c r="E65" s="41">
        <f>SUM('1月:12月'!E65)</f>
        <v>469.76594000000011</v>
      </c>
      <c r="F65" s="41">
        <f>SUM('1月:12月'!F65)</f>
        <v>580909.45429844304</v>
      </c>
      <c r="G65" s="41">
        <f>SUM('1月:12月'!G65)</f>
        <v>980</v>
      </c>
      <c r="H65" s="41">
        <f>SUM('1月:12月'!H65)</f>
        <v>5855.8110999999999</v>
      </c>
      <c r="I65" s="41">
        <f>SUM('1月:12月'!I65)</f>
        <v>2012054.9920000001</v>
      </c>
      <c r="J65" s="41">
        <f>SUM('1月:12月'!J65)</f>
        <v>4876</v>
      </c>
      <c r="K65" s="41">
        <f>SUM('1月:12月'!K65)</f>
        <v>6325.5770400000001</v>
      </c>
      <c r="L65" s="41">
        <f>SUM('1月:12月'!L65)</f>
        <v>2592964.4462984432</v>
      </c>
      <c r="M65" s="41">
        <f>SUM('1月:12月'!M65)</f>
        <v>551</v>
      </c>
      <c r="N65" s="41">
        <f>SUM('1月:12月'!N65)</f>
        <v>56.997</v>
      </c>
      <c r="O65" s="41">
        <f>SUM('1月:12月'!O65)</f>
        <v>21989.800999999999</v>
      </c>
      <c r="P65" s="41">
        <f>SUM('1月:12月'!P65)</f>
        <v>482</v>
      </c>
      <c r="Q65" s="41">
        <f>SUM('1月:12月'!Q65)</f>
        <v>506.46159999999992</v>
      </c>
      <c r="R65" s="41">
        <f>SUM('1月:12月'!R65)</f>
        <v>79820.305999999997</v>
      </c>
      <c r="S65" s="41">
        <f>SUM('1月:12月'!S65)</f>
        <v>0</v>
      </c>
      <c r="T65" s="41">
        <f>SUM('1月:12月'!T65)</f>
        <v>0</v>
      </c>
      <c r="U65" s="41">
        <f>SUM('1月:12月'!U65)</f>
        <v>0</v>
      </c>
      <c r="V65" s="41">
        <f>SUM('1月:12月'!V65)</f>
        <v>482</v>
      </c>
      <c r="W65" s="41">
        <f>SUM('1月:12月'!W65)</f>
        <v>506.46159999999992</v>
      </c>
      <c r="X65" s="41">
        <f>SUM('1月:12月'!X65)</f>
        <v>79820.305999999997</v>
      </c>
      <c r="Y65" s="41">
        <f>SUM('1月:12月'!Y65)</f>
        <v>18</v>
      </c>
      <c r="Z65" s="41">
        <f>SUM('1月:12月'!Z65)</f>
        <v>206.077</v>
      </c>
      <c r="AA65" s="41">
        <f>SUM('1月:12月'!AA65)</f>
        <v>80945.003999999986</v>
      </c>
      <c r="AB65" s="325">
        <f>SUM('1月:12月'!AB65)</f>
        <v>0</v>
      </c>
      <c r="AC65" s="41">
        <f>SUM('1月:12月'!AC65)</f>
        <v>0</v>
      </c>
      <c r="AD65" s="41">
        <f>SUM('1月:12月'!AD65)</f>
        <v>0</v>
      </c>
      <c r="AE65" s="41">
        <f>SUM('1月:12月'!AE65)</f>
        <v>0</v>
      </c>
      <c r="AF65" s="41">
        <f>SUM('1月:12月'!AF65)</f>
        <v>0</v>
      </c>
      <c r="AG65" s="41">
        <f>SUM('1月:12月'!AG65)</f>
        <v>0</v>
      </c>
      <c r="AH65" s="41">
        <f>SUM('1月:12月'!AH65)</f>
        <v>0</v>
      </c>
      <c r="AI65" s="41">
        <f>SUM('1月:12月'!AI65)</f>
        <v>0</v>
      </c>
      <c r="AJ65" s="41">
        <f>SUM('1月:12月'!AJ65)</f>
        <v>0</v>
      </c>
      <c r="AK65" s="41">
        <f>SUM('1月:12月'!AK65)</f>
        <v>0</v>
      </c>
      <c r="AL65" s="41">
        <f>SUM('1月:12月'!AL65)</f>
        <v>0</v>
      </c>
      <c r="AM65" s="41">
        <f>SUM('1月:12月'!AM65)</f>
        <v>0</v>
      </c>
      <c r="AN65" s="41">
        <f>SUM('1月:12月'!AN65)</f>
        <v>0</v>
      </c>
      <c r="AO65" s="41">
        <f>SUM('1月:12月'!AO65)</f>
        <v>0</v>
      </c>
      <c r="AP65" s="41">
        <f>SUM('1月:12月'!AP65)</f>
        <v>0</v>
      </c>
      <c r="AQ65" s="45">
        <f t="shared" si="7"/>
        <v>5927</v>
      </c>
      <c r="AR65" s="45">
        <f t="shared" si="8"/>
        <v>7095.1126400000003</v>
      </c>
      <c r="AS65" s="45">
        <f t="shared" si="9"/>
        <v>2775719.5572984433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11">
        <f>SUM('1月:12月'!D66)</f>
        <v>0</v>
      </c>
      <c r="E66" s="111">
        <f>SUM('1月:12月'!E66)</f>
        <v>0</v>
      </c>
      <c r="F66" s="111">
        <f>SUM('1月:12月'!F66)</f>
        <v>0</v>
      </c>
      <c r="G66" s="111">
        <f>SUM('1月:12月'!G66)</f>
        <v>0</v>
      </c>
      <c r="H66" s="111">
        <f>SUM('1月:12月'!H66)</f>
        <v>0</v>
      </c>
      <c r="I66" s="111">
        <f>SUM('1月:12月'!I66)</f>
        <v>0</v>
      </c>
      <c r="J66" s="111">
        <f>SUM('1月:12月'!J66)</f>
        <v>0</v>
      </c>
      <c r="K66" s="111">
        <f>SUM('1月:12月'!K66)</f>
        <v>0</v>
      </c>
      <c r="L66" s="111">
        <f>SUM('1月:12月'!L66)</f>
        <v>0</v>
      </c>
      <c r="M66" s="111">
        <f>SUM('1月:12月'!M66)</f>
        <v>0</v>
      </c>
      <c r="N66" s="111">
        <f>SUM('1月:12月'!N66)</f>
        <v>0</v>
      </c>
      <c r="O66" s="111">
        <f>SUM('1月:12月'!O66)</f>
        <v>0</v>
      </c>
      <c r="P66" s="111">
        <f>SUM('1月:12月'!P66)</f>
        <v>0</v>
      </c>
      <c r="Q66" s="111">
        <f>SUM('1月:12月'!Q66)</f>
        <v>0</v>
      </c>
      <c r="R66" s="111">
        <f>SUM('1月:12月'!R66)</f>
        <v>0</v>
      </c>
      <c r="S66" s="111">
        <f>SUM('1月:12月'!S66)</f>
        <v>0</v>
      </c>
      <c r="T66" s="111">
        <f>SUM('1月:12月'!T66)</f>
        <v>0</v>
      </c>
      <c r="U66" s="111">
        <f>SUM('1月:12月'!U66)</f>
        <v>0</v>
      </c>
      <c r="V66" s="111">
        <f>SUM('1月:12月'!V66)</f>
        <v>0</v>
      </c>
      <c r="W66" s="111">
        <f>SUM('1月:12月'!W66)</f>
        <v>0</v>
      </c>
      <c r="X66" s="111">
        <f>SUM('1月:12月'!X66)</f>
        <v>0</v>
      </c>
      <c r="Y66" s="111">
        <f>SUM('1月:12月'!Y66)</f>
        <v>0</v>
      </c>
      <c r="Z66" s="111">
        <f>SUM('1月:12月'!Z66)</f>
        <v>0</v>
      </c>
      <c r="AA66" s="111">
        <f>SUM('1月:12月'!AA66)</f>
        <v>0</v>
      </c>
      <c r="AB66" s="324">
        <f>SUM('1月:12月'!AB66)</f>
        <v>0</v>
      </c>
      <c r="AC66" s="111">
        <f>SUM('1月:12月'!AC66)</f>
        <v>0</v>
      </c>
      <c r="AD66" s="111">
        <f>SUM('1月:12月'!AD66)</f>
        <v>0</v>
      </c>
      <c r="AE66" s="111">
        <f>SUM('1月:12月'!AE66)</f>
        <v>0</v>
      </c>
      <c r="AF66" s="111">
        <f>SUM('1月:12月'!AF66)</f>
        <v>0</v>
      </c>
      <c r="AG66" s="111">
        <f>SUM('1月:12月'!AG66)</f>
        <v>0</v>
      </c>
      <c r="AH66" s="111">
        <f>SUM('1月:12月'!AH66)</f>
        <v>0</v>
      </c>
      <c r="AI66" s="111">
        <f>SUM('1月:12月'!AI66)</f>
        <v>0</v>
      </c>
      <c r="AJ66" s="111">
        <f>SUM('1月:12月'!AJ66)</f>
        <v>0</v>
      </c>
      <c r="AK66" s="111">
        <f>SUM('1月:12月'!AK66)</f>
        <v>0</v>
      </c>
      <c r="AL66" s="111">
        <f>SUM('1月:12月'!AL66)</f>
        <v>0</v>
      </c>
      <c r="AM66" s="111">
        <f>SUM('1月:12月'!AM66)</f>
        <v>0</v>
      </c>
      <c r="AN66" s="111">
        <f>SUM('1月:12月'!AN66)</f>
        <v>0</v>
      </c>
      <c r="AO66" s="111">
        <f>SUM('1月:12月'!AO66)</f>
        <v>0</v>
      </c>
      <c r="AP66" s="111">
        <f>SUM('1月:12月'!AP66)</f>
        <v>0</v>
      </c>
      <c r="AQ66" s="108">
        <f t="shared" si="7"/>
        <v>0</v>
      </c>
      <c r="AR66" s="108">
        <f t="shared" si="8"/>
        <v>0</v>
      </c>
      <c r="AS66" s="108">
        <f t="shared" si="9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41">
        <f>SUM('1月:12月'!D67)</f>
        <v>276</v>
      </c>
      <c r="E67" s="41">
        <f>SUM('1月:12月'!E67)</f>
        <v>22.496700000000001</v>
      </c>
      <c r="F67" s="41">
        <f>SUM('1月:12月'!F67)</f>
        <v>24773.337941063925</v>
      </c>
      <c r="G67" s="41">
        <f>SUM('1月:12月'!G67)</f>
        <v>0</v>
      </c>
      <c r="H67" s="41">
        <f>SUM('1月:12月'!H67)</f>
        <v>0</v>
      </c>
      <c r="I67" s="41">
        <f>SUM('1月:12月'!I67)</f>
        <v>0</v>
      </c>
      <c r="J67" s="41">
        <f>SUM('1月:12月'!J67)</f>
        <v>276</v>
      </c>
      <c r="K67" s="41">
        <f>SUM('1月:12月'!K67)</f>
        <v>22.496700000000001</v>
      </c>
      <c r="L67" s="41">
        <f>SUM('1月:12月'!L67)</f>
        <v>24773.337941063925</v>
      </c>
      <c r="M67" s="41">
        <f>SUM('1月:12月'!M67)</f>
        <v>0</v>
      </c>
      <c r="N67" s="41">
        <f>SUM('1月:12月'!N67)</f>
        <v>0</v>
      </c>
      <c r="O67" s="41">
        <f>SUM('1月:12月'!O67)</f>
        <v>0</v>
      </c>
      <c r="P67" s="41">
        <f>SUM('1月:12月'!P67)</f>
        <v>0</v>
      </c>
      <c r="Q67" s="41">
        <f>SUM('1月:12月'!Q67)</f>
        <v>0</v>
      </c>
      <c r="R67" s="41">
        <f>SUM('1月:12月'!R67)</f>
        <v>0</v>
      </c>
      <c r="S67" s="41">
        <f>SUM('1月:12月'!S67)</f>
        <v>0</v>
      </c>
      <c r="T67" s="41">
        <f>SUM('1月:12月'!T67)</f>
        <v>0</v>
      </c>
      <c r="U67" s="41">
        <f>SUM('1月:12月'!U67)</f>
        <v>0</v>
      </c>
      <c r="V67" s="41">
        <f>SUM('1月:12月'!V67)</f>
        <v>0</v>
      </c>
      <c r="W67" s="41">
        <f>SUM('1月:12月'!W67)</f>
        <v>0</v>
      </c>
      <c r="X67" s="41">
        <f>SUM('1月:12月'!X67)</f>
        <v>0</v>
      </c>
      <c r="Y67" s="41">
        <f>SUM('1月:12月'!Y67)</f>
        <v>0</v>
      </c>
      <c r="Z67" s="41">
        <f>SUM('1月:12月'!Z67)</f>
        <v>0</v>
      </c>
      <c r="AA67" s="41">
        <f>SUM('1月:12月'!AA67)</f>
        <v>0</v>
      </c>
      <c r="AB67" s="325">
        <f>SUM('1月:12月'!AB67)</f>
        <v>0</v>
      </c>
      <c r="AC67" s="41">
        <f>SUM('1月:12月'!AC67)</f>
        <v>0</v>
      </c>
      <c r="AD67" s="41">
        <f>SUM('1月:12月'!AD67)</f>
        <v>0</v>
      </c>
      <c r="AE67" s="41">
        <f>SUM('1月:12月'!AE67)</f>
        <v>0</v>
      </c>
      <c r="AF67" s="41">
        <f>SUM('1月:12月'!AF67)</f>
        <v>0</v>
      </c>
      <c r="AG67" s="41">
        <f>SUM('1月:12月'!AG67)</f>
        <v>0</v>
      </c>
      <c r="AH67" s="41">
        <f>SUM('1月:12月'!AH67)</f>
        <v>0</v>
      </c>
      <c r="AI67" s="41">
        <f>SUM('1月:12月'!AI67)</f>
        <v>0</v>
      </c>
      <c r="AJ67" s="41">
        <f>SUM('1月:12月'!AJ67)</f>
        <v>0</v>
      </c>
      <c r="AK67" s="41">
        <f>SUM('1月:12月'!AK67)</f>
        <v>0</v>
      </c>
      <c r="AL67" s="41">
        <f>SUM('1月:12月'!AL67)</f>
        <v>0</v>
      </c>
      <c r="AM67" s="41">
        <f>SUM('1月:12月'!AM67)</f>
        <v>0</v>
      </c>
      <c r="AN67" s="41">
        <f>SUM('1月:12月'!AN67)</f>
        <v>0</v>
      </c>
      <c r="AO67" s="41">
        <f>SUM('1月:12月'!AO67)</f>
        <v>0</v>
      </c>
      <c r="AP67" s="41">
        <f>SUM('1月:12月'!AP67)</f>
        <v>0</v>
      </c>
      <c r="AQ67" s="45">
        <f t="shared" si="7"/>
        <v>276</v>
      </c>
      <c r="AR67" s="45">
        <f t="shared" si="8"/>
        <v>22.496700000000001</v>
      </c>
      <c r="AS67" s="45">
        <f t="shared" si="9"/>
        <v>24773.337941063925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102</v>
      </c>
      <c r="B68" s="309"/>
      <c r="C68" s="102" t="s">
        <v>23</v>
      </c>
      <c r="D68" s="111">
        <f>SUM('1月:12月'!D68)</f>
        <v>782</v>
      </c>
      <c r="E68" s="111">
        <f>SUM('1月:12月'!E68)</f>
        <v>694.64880000000005</v>
      </c>
      <c r="F68" s="111">
        <f>SUM('1月:12月'!F68)</f>
        <v>300675.36200431787</v>
      </c>
      <c r="G68" s="111">
        <f>SUM('1月:12月'!G68)</f>
        <v>3350</v>
      </c>
      <c r="H68" s="111">
        <f>SUM('1月:12月'!H68)</f>
        <v>4627.8729399999993</v>
      </c>
      <c r="I68" s="111">
        <f>SUM('1月:12月'!I68)</f>
        <v>1426771.044</v>
      </c>
      <c r="J68" s="111">
        <f>SUM('1月:12月'!J68)</f>
        <v>4132</v>
      </c>
      <c r="K68" s="111">
        <f>SUM('1月:12月'!K68)</f>
        <v>5322.5217399999992</v>
      </c>
      <c r="L68" s="111">
        <f>SUM('1月:12月'!L68)</f>
        <v>1727446.4060043176</v>
      </c>
      <c r="M68" s="111">
        <f>SUM('1月:12月'!M68)</f>
        <v>30282</v>
      </c>
      <c r="N68" s="111">
        <f>SUM('1月:12月'!N68)</f>
        <v>22052.7124</v>
      </c>
      <c r="O68" s="111">
        <f>SUM('1月:12月'!O68)</f>
        <v>5910625.415</v>
      </c>
      <c r="P68" s="111">
        <f>SUM('1月:12月'!P68)</f>
        <v>35808</v>
      </c>
      <c r="Q68" s="111">
        <f>SUM('1月:12月'!Q68)</f>
        <v>51779.851719999999</v>
      </c>
      <c r="R68" s="111">
        <f>SUM('1月:12月'!R68)</f>
        <v>11469327.869999999</v>
      </c>
      <c r="S68" s="111">
        <f>SUM('1月:12月'!S68)</f>
        <v>0</v>
      </c>
      <c r="T68" s="111">
        <f>SUM('1月:12月'!T68)</f>
        <v>0</v>
      </c>
      <c r="U68" s="111">
        <f>SUM('1月:12月'!U68)</f>
        <v>0</v>
      </c>
      <c r="V68" s="111">
        <f>SUM('1月:12月'!V68)</f>
        <v>35808</v>
      </c>
      <c r="W68" s="111">
        <f>SUM('1月:12月'!W68)</f>
        <v>51779.851719999999</v>
      </c>
      <c r="X68" s="111">
        <f>SUM('1月:12月'!X68)</f>
        <v>11469327.869999999</v>
      </c>
      <c r="Y68" s="111">
        <f>SUM('1月:12月'!Y68)</f>
        <v>8306</v>
      </c>
      <c r="Z68" s="111">
        <f>SUM('1月:12月'!Z68)</f>
        <v>34779.784499999994</v>
      </c>
      <c r="AA68" s="111">
        <f>SUM('1月:12月'!AA68)</f>
        <v>6368221.3679999998</v>
      </c>
      <c r="AB68" s="324">
        <f>SUM('1月:12月'!AB68)</f>
        <v>24766</v>
      </c>
      <c r="AC68" s="111">
        <f>SUM('1月:12月'!AC68)</f>
        <v>7970.30267</v>
      </c>
      <c r="AD68" s="111">
        <f>SUM('1月:12月'!AD68)</f>
        <v>2034523.152</v>
      </c>
      <c r="AE68" s="111">
        <f>SUM('1月:12月'!AE68)</f>
        <v>1397</v>
      </c>
      <c r="AF68" s="111">
        <f>SUM('1月:12月'!AF68)</f>
        <v>92.043700000000001</v>
      </c>
      <c r="AG68" s="111">
        <f>SUM('1月:12月'!AG68)</f>
        <v>149671.63260000001</v>
      </c>
      <c r="AH68" s="111">
        <f>SUM('1月:12月'!AH68)</f>
        <v>2484</v>
      </c>
      <c r="AI68" s="111">
        <f>SUM('1月:12月'!AI68)</f>
        <v>988.80606999999998</v>
      </c>
      <c r="AJ68" s="111">
        <f>SUM('1月:12月'!AJ68)</f>
        <v>508162.25299999997</v>
      </c>
      <c r="AK68" s="111">
        <f>SUM('1月:12月'!AK68)</f>
        <v>2560</v>
      </c>
      <c r="AL68" s="111">
        <f>SUM('1月:12月'!AL68)</f>
        <v>152.7646</v>
      </c>
      <c r="AM68" s="111">
        <f>SUM('1月:12月'!AM68)</f>
        <v>107077.254</v>
      </c>
      <c r="AN68" s="111">
        <f>SUM('1月:12月'!AN68)</f>
        <v>6170</v>
      </c>
      <c r="AO68" s="111">
        <f>SUM('1月:12月'!AO68)</f>
        <v>484.86806999999999</v>
      </c>
      <c r="AP68" s="111">
        <f>SUM('1月:12月'!AP68)</f>
        <v>374121.52907999995</v>
      </c>
      <c r="AQ68" s="108">
        <f t="shared" si="7"/>
        <v>115905</v>
      </c>
      <c r="AR68" s="108">
        <f t="shared" si="8"/>
        <v>123623.65546999998</v>
      </c>
      <c r="AS68" s="108">
        <f t="shared" si="9"/>
        <v>28649176.879684314</v>
      </c>
      <c r="AT68" s="31" t="s">
        <v>23</v>
      </c>
      <c r="AU68" s="312" t="s">
        <v>102</v>
      </c>
      <c r="AV68" s="313"/>
      <c r="AW68" s="12"/>
    </row>
    <row r="69" spans="1:49" ht="24" customHeight="1">
      <c r="A69" s="310"/>
      <c r="B69" s="311"/>
      <c r="C69" s="101" t="s">
        <v>24</v>
      </c>
      <c r="D69" s="41">
        <f>SUM('1月:12月'!D69)</f>
        <v>4405</v>
      </c>
      <c r="E69" s="41">
        <f>SUM('1月:12月'!E69)</f>
        <v>4237.5767399999995</v>
      </c>
      <c r="F69" s="41">
        <f>SUM('1月:12月'!F69)</f>
        <v>3069979.3949956829</v>
      </c>
      <c r="G69" s="41">
        <f>SUM('1月:12月'!G69)</f>
        <v>1144</v>
      </c>
      <c r="H69" s="41">
        <f>SUM('1月:12月'!H69)</f>
        <v>8406.0329000000002</v>
      </c>
      <c r="I69" s="41">
        <f>SUM('1月:12月'!I69)</f>
        <v>3644697.0089999996</v>
      </c>
      <c r="J69" s="41">
        <f>SUM('1月:12月'!J69)</f>
        <v>5549</v>
      </c>
      <c r="K69" s="41">
        <f>SUM('1月:12月'!K69)</f>
        <v>12643.609639999999</v>
      </c>
      <c r="L69" s="41">
        <f>SUM('1月:12月'!L69)</f>
        <v>6714676.4039956816</v>
      </c>
      <c r="M69" s="41">
        <f>SUM('1月:12月'!M69)</f>
        <v>3472</v>
      </c>
      <c r="N69" s="41">
        <f>SUM('1月:12月'!N69)</f>
        <v>56958.731599999999</v>
      </c>
      <c r="O69" s="41">
        <f>SUM('1月:12月'!O69)</f>
        <v>11139603.302000001</v>
      </c>
      <c r="P69" s="41">
        <f>SUM('1月:12月'!P69)</f>
        <v>1048</v>
      </c>
      <c r="Q69" s="41">
        <f>SUM('1月:12月'!Q69)</f>
        <v>45301.544800000003</v>
      </c>
      <c r="R69" s="41">
        <f>SUM('1月:12月'!R69)</f>
        <v>5362226.74</v>
      </c>
      <c r="S69" s="41">
        <f>SUM('1月:12月'!S69)</f>
        <v>0</v>
      </c>
      <c r="T69" s="41">
        <f>SUM('1月:12月'!T69)</f>
        <v>0</v>
      </c>
      <c r="U69" s="41">
        <f>SUM('1月:12月'!U69)</f>
        <v>0</v>
      </c>
      <c r="V69" s="41">
        <f>SUM('1月:12月'!V69)</f>
        <v>1048</v>
      </c>
      <c r="W69" s="41">
        <f>SUM('1月:12月'!W69)</f>
        <v>45301.544800000003</v>
      </c>
      <c r="X69" s="41">
        <f>SUM('1月:12月'!X69)</f>
        <v>5362226.74</v>
      </c>
      <c r="Y69" s="41">
        <f>SUM('1月:12月'!Y69)</f>
        <v>248</v>
      </c>
      <c r="Z69" s="41">
        <f>SUM('1月:12月'!Z69)</f>
        <v>19574.239399999999</v>
      </c>
      <c r="AA69" s="41">
        <f>SUM('1月:12月'!AA69)</f>
        <v>2379082.1310000001</v>
      </c>
      <c r="AB69" s="325">
        <f>SUM('1月:12月'!AB69)</f>
        <v>0</v>
      </c>
      <c r="AC69" s="41">
        <f>SUM('1月:12月'!AC69)</f>
        <v>0</v>
      </c>
      <c r="AD69" s="41">
        <f>SUM('1月:12月'!AD69)</f>
        <v>0</v>
      </c>
      <c r="AE69" s="41">
        <f>SUM('1月:12月'!AE69)</f>
        <v>0</v>
      </c>
      <c r="AF69" s="41">
        <f>SUM('1月:12月'!AF69)</f>
        <v>0</v>
      </c>
      <c r="AG69" s="41">
        <f>SUM('1月:12月'!AG69)</f>
        <v>0</v>
      </c>
      <c r="AH69" s="41">
        <f>SUM('1月:12月'!AH69)</f>
        <v>0</v>
      </c>
      <c r="AI69" s="41">
        <f>SUM('1月:12月'!AI69)</f>
        <v>0</v>
      </c>
      <c r="AJ69" s="41">
        <f>SUM('1月:12月'!AJ69)</f>
        <v>0</v>
      </c>
      <c r="AK69" s="41">
        <f>SUM('1月:12月'!AK69)</f>
        <v>3</v>
      </c>
      <c r="AL69" s="41">
        <f>SUM('1月:12月'!AL69)</f>
        <v>4.4999999999999997E-3</v>
      </c>
      <c r="AM69" s="41">
        <f>SUM('1月:12月'!AM69)</f>
        <v>32.561999999999998</v>
      </c>
      <c r="AN69" s="41">
        <f>SUM('1月:12月'!AN69)</f>
        <v>0</v>
      </c>
      <c r="AO69" s="41">
        <f>SUM('1月:12月'!AO69)</f>
        <v>0</v>
      </c>
      <c r="AP69" s="41">
        <f>SUM('1月:12月'!AP69)</f>
        <v>0</v>
      </c>
      <c r="AQ69" s="45">
        <f t="shared" si="7"/>
        <v>10320</v>
      </c>
      <c r="AR69" s="45">
        <f t="shared" si="8"/>
        <v>134478.12994000001</v>
      </c>
      <c r="AS69" s="45">
        <f t="shared" si="9"/>
        <v>25595621.138995681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103</v>
      </c>
      <c r="B70" s="317" t="s">
        <v>75</v>
      </c>
      <c r="C70" s="317"/>
      <c r="D70" s="119">
        <f>SUM('1月:12月'!D70)</f>
        <v>0</v>
      </c>
      <c r="E70" s="119">
        <f>SUM('1月:12月'!E70)</f>
        <v>0</v>
      </c>
      <c r="F70" s="119">
        <f>SUM('1月:12月'!F70)</f>
        <v>0</v>
      </c>
      <c r="G70" s="119">
        <f>SUM('1月:12月'!G70)</f>
        <v>0</v>
      </c>
      <c r="H70" s="119">
        <f>SUM('1月:12月'!H70)</f>
        <v>0</v>
      </c>
      <c r="I70" s="119">
        <f>SUM('1月:12月'!I70)</f>
        <v>0</v>
      </c>
      <c r="J70" s="119">
        <f>SUM('1月:12月'!J70)</f>
        <v>0</v>
      </c>
      <c r="K70" s="119">
        <f>SUM('1月:12月'!K70)</f>
        <v>0</v>
      </c>
      <c r="L70" s="119">
        <f>SUM('1月:12月'!L70)</f>
        <v>0</v>
      </c>
      <c r="M70" s="119">
        <f>SUM('1月:12月'!M70)</f>
        <v>0</v>
      </c>
      <c r="N70" s="119">
        <f>SUM('1月:12月'!N70)</f>
        <v>0</v>
      </c>
      <c r="O70" s="119">
        <f>SUM('1月:12月'!O70)</f>
        <v>0</v>
      </c>
      <c r="P70" s="119">
        <f>SUM('1月:12月'!P70)</f>
        <v>0</v>
      </c>
      <c r="Q70" s="119">
        <f>SUM('1月:12月'!Q70)</f>
        <v>0</v>
      </c>
      <c r="R70" s="119">
        <f>SUM('1月:12月'!R70)</f>
        <v>0</v>
      </c>
      <c r="S70" s="119">
        <f>SUM('1月:12月'!S70)</f>
        <v>0</v>
      </c>
      <c r="T70" s="119">
        <f>SUM('1月:12月'!T70)</f>
        <v>0</v>
      </c>
      <c r="U70" s="119">
        <f>SUM('1月:12月'!U70)</f>
        <v>0</v>
      </c>
      <c r="V70" s="119">
        <f>SUM('1月:12月'!V70)</f>
        <v>0</v>
      </c>
      <c r="W70" s="119">
        <f>SUM('1月:12月'!W70)</f>
        <v>0</v>
      </c>
      <c r="X70" s="119">
        <f>SUM('1月:12月'!X70)</f>
        <v>0</v>
      </c>
      <c r="Y70" s="119">
        <f>SUM('1月:12月'!Y70)</f>
        <v>0</v>
      </c>
      <c r="Z70" s="119">
        <f>SUM('1月:12月'!Z70)</f>
        <v>0</v>
      </c>
      <c r="AA70" s="119">
        <f>SUM('1月:12月'!AA70)</f>
        <v>0</v>
      </c>
      <c r="AB70" s="327">
        <f>SUM('1月:12月'!AB70)</f>
        <v>0</v>
      </c>
      <c r="AC70" s="119">
        <f>SUM('1月:12月'!AC70)</f>
        <v>0</v>
      </c>
      <c r="AD70" s="119">
        <f>SUM('1月:12月'!AD70)</f>
        <v>0</v>
      </c>
      <c r="AE70" s="119">
        <f>SUM('1月:12月'!AE70)</f>
        <v>0</v>
      </c>
      <c r="AF70" s="119">
        <f>SUM('1月:12月'!AF70)</f>
        <v>0</v>
      </c>
      <c r="AG70" s="119">
        <f>SUM('1月:12月'!AG70)</f>
        <v>0</v>
      </c>
      <c r="AH70" s="119">
        <f>SUM('1月:12月'!AH70)</f>
        <v>0</v>
      </c>
      <c r="AI70" s="119">
        <f>SUM('1月:12月'!AI70)</f>
        <v>0</v>
      </c>
      <c r="AJ70" s="119">
        <f>SUM('1月:12月'!AJ70)</f>
        <v>0</v>
      </c>
      <c r="AK70" s="119">
        <f>SUM('1月:12月'!AK70)</f>
        <v>0</v>
      </c>
      <c r="AL70" s="119">
        <f>SUM('1月:12月'!AL70)</f>
        <v>0</v>
      </c>
      <c r="AM70" s="119">
        <f>SUM('1月:12月'!AM70)</f>
        <v>0</v>
      </c>
      <c r="AN70" s="119">
        <f>SUM('1月:12月'!AN70)</f>
        <v>0</v>
      </c>
      <c r="AO70" s="119">
        <f>SUM('1月:12月'!AO70)</f>
        <v>0</v>
      </c>
      <c r="AP70" s="119">
        <f>SUM('1月:12月'!AP70)</f>
        <v>0</v>
      </c>
      <c r="AQ70" s="47">
        <f t="shared" ref="AQ70:AQ71" si="10">SUM(J70,M70,V70,Y70,AB70,AE70,AH70,AK70,AN70)</f>
        <v>0</v>
      </c>
      <c r="AR70" s="47">
        <f t="shared" ref="AR70:AR71" si="11">SUM(K70,N70,W70,Z70,AC70,AF70,AI70,AL70,AO70)</f>
        <v>0</v>
      </c>
      <c r="AS70" s="47">
        <f t="shared" ref="AS70:AS71" si="12">SUM(L70,O70,X70,AA70,AD70,AG70,AJ70,AM70,AP70)</f>
        <v>0</v>
      </c>
      <c r="AT70" s="318" t="s">
        <v>103</v>
      </c>
      <c r="AU70" s="317" t="s">
        <v>75</v>
      </c>
      <c r="AV70" s="319"/>
      <c r="AW70" s="12"/>
    </row>
    <row r="71" spans="1:49" ht="24" customHeight="1" thickBot="1">
      <c r="A71" s="304" t="s">
        <v>104</v>
      </c>
      <c r="B71" s="305" t="s">
        <v>77</v>
      </c>
      <c r="C71" s="305"/>
      <c r="D71" s="120">
        <f>SUM('1月:12月'!D71)</f>
        <v>5187</v>
      </c>
      <c r="E71" s="120">
        <f>SUM('1月:12月'!E71)</f>
        <v>4932.2255399999995</v>
      </c>
      <c r="F71" s="120">
        <f>SUM('1月:12月'!F71)</f>
        <v>3370654.7569999998</v>
      </c>
      <c r="G71" s="120">
        <f>SUM('1月:12月'!G71)</f>
        <v>4494</v>
      </c>
      <c r="H71" s="120">
        <f>SUM('1月:12月'!H71)</f>
        <v>13033.905840000001</v>
      </c>
      <c r="I71" s="120">
        <f>SUM('1月:12月'!I71)</f>
        <v>5071468.0530000003</v>
      </c>
      <c r="J71" s="120">
        <f>SUM('1月:12月'!J71)</f>
        <v>9681</v>
      </c>
      <c r="K71" s="120">
        <f>SUM('1月:12月'!K71)</f>
        <v>17966.131380000003</v>
      </c>
      <c r="L71" s="120">
        <f>SUM('1月:12月'!L71)</f>
        <v>8442122.8099999987</v>
      </c>
      <c r="M71" s="120">
        <f>SUM('1月:12月'!M71)</f>
        <v>33754</v>
      </c>
      <c r="N71" s="120">
        <f>SUM('1月:12月'!N71)</f>
        <v>79011.444000000003</v>
      </c>
      <c r="O71" s="120">
        <f>SUM('1月:12月'!O71)</f>
        <v>17050228.717</v>
      </c>
      <c r="P71" s="120">
        <f>SUM('1月:12月'!P71)</f>
        <v>36856</v>
      </c>
      <c r="Q71" s="120">
        <f>SUM('1月:12月'!Q71)</f>
        <v>97081.396520000009</v>
      </c>
      <c r="R71" s="120">
        <f>SUM('1月:12月'!R71)</f>
        <v>16831554.609999999</v>
      </c>
      <c r="S71" s="120">
        <f>SUM('1月:12月'!S71)</f>
        <v>0</v>
      </c>
      <c r="T71" s="120">
        <f>SUM('1月:12月'!T71)</f>
        <v>0</v>
      </c>
      <c r="U71" s="120">
        <f>SUM('1月:12月'!U71)</f>
        <v>0</v>
      </c>
      <c r="V71" s="120">
        <f>SUM('1月:12月'!V71)</f>
        <v>36856</v>
      </c>
      <c r="W71" s="120">
        <f>SUM('1月:12月'!W71)</f>
        <v>97081.396520000009</v>
      </c>
      <c r="X71" s="120">
        <f>SUM('1月:12月'!X71)</f>
        <v>16831554.609999999</v>
      </c>
      <c r="Y71" s="120">
        <f>SUM('1月:12月'!Y71)</f>
        <v>8554</v>
      </c>
      <c r="Z71" s="120">
        <f>SUM('1月:12月'!Z71)</f>
        <v>54354.023899999993</v>
      </c>
      <c r="AA71" s="120">
        <f>SUM('1月:12月'!AA71)</f>
        <v>8747303.4989999998</v>
      </c>
      <c r="AB71" s="328">
        <f>SUM('1月:12月'!AB71)</f>
        <v>24766</v>
      </c>
      <c r="AC71" s="120">
        <f>SUM('1月:12月'!AC71)</f>
        <v>7970.30267</v>
      </c>
      <c r="AD71" s="120">
        <f>SUM('1月:12月'!AD71)</f>
        <v>2034523.152</v>
      </c>
      <c r="AE71" s="120">
        <f>SUM('1月:12月'!AE71)</f>
        <v>1397</v>
      </c>
      <c r="AF71" s="120">
        <f>SUM('1月:12月'!AF71)</f>
        <v>92.043700000000001</v>
      </c>
      <c r="AG71" s="120">
        <f>SUM('1月:12月'!AG71)</f>
        <v>149671.63260000001</v>
      </c>
      <c r="AH71" s="120">
        <f>SUM('1月:12月'!AH71)</f>
        <v>2484</v>
      </c>
      <c r="AI71" s="120">
        <f>SUM('1月:12月'!AI71)</f>
        <v>988.80606999999998</v>
      </c>
      <c r="AJ71" s="120">
        <f>SUM('1月:12月'!AJ71)</f>
        <v>508162.25299999997</v>
      </c>
      <c r="AK71" s="120">
        <f>SUM('1月:12月'!AK71)</f>
        <v>2563</v>
      </c>
      <c r="AL71" s="120">
        <f>SUM('1月:12月'!AL71)</f>
        <v>152.76910000000001</v>
      </c>
      <c r="AM71" s="120">
        <f>SUM('1月:12月'!AM71)</f>
        <v>107109.81600000001</v>
      </c>
      <c r="AN71" s="120">
        <f>SUM('1月:12月'!AN71)</f>
        <v>6170</v>
      </c>
      <c r="AO71" s="120">
        <f>SUM('1月:12月'!AO71)</f>
        <v>484.86806999999999</v>
      </c>
      <c r="AP71" s="120">
        <f>SUM('1月:12月'!AP71)</f>
        <v>374121.52907999995</v>
      </c>
      <c r="AQ71" s="46">
        <f t="shared" si="10"/>
        <v>126225</v>
      </c>
      <c r="AR71" s="46">
        <f t="shared" si="11"/>
        <v>258101.78541000001</v>
      </c>
      <c r="AS71" s="46">
        <f t="shared" si="12"/>
        <v>54244798.018679999</v>
      </c>
      <c r="AT71" s="306" t="s">
        <v>104</v>
      </c>
      <c r="AU71" s="305" t="s">
        <v>77</v>
      </c>
      <c r="AV71" s="307" t="s">
        <v>64</v>
      </c>
      <c r="AW71" s="12"/>
    </row>
    <row r="72" spans="1:49" ht="21.95" customHeight="1">
      <c r="X72" s="38" t="s">
        <v>86</v>
      </c>
      <c r="AU72" s="38" t="s">
        <v>86</v>
      </c>
    </row>
    <row r="73" spans="1:49">
      <c r="AR73" s="39"/>
      <c r="AS73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X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9月</v>
      </c>
      <c r="AC2" s="65"/>
      <c r="AD2" s="65"/>
      <c r="AE2" s="97"/>
      <c r="AF2" s="97"/>
      <c r="AG2" s="97"/>
      <c r="AH2" s="65"/>
      <c r="AI2" s="65"/>
      <c r="AJ2" s="65"/>
      <c r="AK2" s="65"/>
      <c r="AL2" s="65"/>
      <c r="AM2" s="65"/>
      <c r="AN2" s="97"/>
      <c r="AO2" s="97"/>
      <c r="AP2" s="97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78"/>
      <c r="E6" s="78"/>
      <c r="F6" s="78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/>
      <c r="N6" s="76"/>
      <c r="O6" s="258"/>
      <c r="P6" s="170">
        <v>3</v>
      </c>
      <c r="Q6" s="170">
        <v>48.125999999999998</v>
      </c>
      <c r="R6" s="170">
        <v>7821.3410000000003</v>
      </c>
      <c r="S6" s="25"/>
      <c r="T6" s="25"/>
      <c r="U6" s="25"/>
      <c r="V6" s="25">
        <f>SUM(P6,S6)</f>
        <v>3</v>
      </c>
      <c r="W6" s="25">
        <f t="shared" ref="W6:X69" si="1">SUM(Q6,T6)</f>
        <v>48.125999999999998</v>
      </c>
      <c r="X6" s="25">
        <f t="shared" si="1"/>
        <v>7821.3410000000003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3</v>
      </c>
      <c r="AR6" s="108">
        <f t="shared" ref="AR6:AS21" si="2">SUM(K6,N6,W6,Z6,AC6,AF6,AI6,AL6,AO6)</f>
        <v>48.125999999999998</v>
      </c>
      <c r="AS6" s="108">
        <f t="shared" si="2"/>
        <v>7821.3410000000003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79">
        <v>6</v>
      </c>
      <c r="E7" s="79">
        <v>188.24600000000001</v>
      </c>
      <c r="F7" s="154">
        <v>181315.01945612457</v>
      </c>
      <c r="G7" s="79"/>
      <c r="H7" s="79"/>
      <c r="I7" s="79"/>
      <c r="J7" s="116">
        <f>SUM(D7,G7)</f>
        <v>6</v>
      </c>
      <c r="K7" s="116">
        <f t="shared" si="0"/>
        <v>188.24600000000001</v>
      </c>
      <c r="L7" s="116">
        <f t="shared" si="0"/>
        <v>181315.01945612457</v>
      </c>
      <c r="M7" s="77">
        <v>15</v>
      </c>
      <c r="N7" s="77">
        <v>366.95749999999998</v>
      </c>
      <c r="O7" s="259">
        <v>151557.32699999999</v>
      </c>
      <c r="P7" s="214">
        <v>4</v>
      </c>
      <c r="Q7" s="214">
        <v>467.43700000000001</v>
      </c>
      <c r="R7" s="214">
        <v>83062.239000000001</v>
      </c>
      <c r="S7" s="24"/>
      <c r="T7" s="24"/>
      <c r="U7" s="24"/>
      <c r="V7" s="116">
        <f>SUM(P7,S7)</f>
        <v>4</v>
      </c>
      <c r="W7" s="116">
        <f t="shared" si="1"/>
        <v>467.43700000000001</v>
      </c>
      <c r="X7" s="116">
        <f t="shared" si="1"/>
        <v>83062.239000000001</v>
      </c>
      <c r="Y7" s="214">
        <v>2</v>
      </c>
      <c r="Z7" s="214">
        <v>378.21199999999999</v>
      </c>
      <c r="AA7" s="109">
        <v>65529.631000000001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27</v>
      </c>
      <c r="AR7" s="45">
        <f>SUM(K7,N7,W7,Z7,AC7,AF7,AI7,AL7,AO7)</f>
        <v>1400.8525</v>
      </c>
      <c r="AS7" s="45">
        <f t="shared" si="2"/>
        <v>481464.21645612456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>
        <v>1</v>
      </c>
      <c r="N8" s="76">
        <v>97.692999999999998</v>
      </c>
      <c r="O8" s="258">
        <v>9290.7900000000009</v>
      </c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1</v>
      </c>
      <c r="AR8" s="108">
        <f t="shared" si="5"/>
        <v>97.692999999999998</v>
      </c>
      <c r="AS8" s="108">
        <f t="shared" si="2"/>
        <v>9290.7900000000009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79"/>
      <c r="E9" s="79"/>
      <c r="F9" s="79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7"/>
      <c r="N9" s="77"/>
      <c r="O9" s="259"/>
      <c r="P9" s="214">
        <v>9</v>
      </c>
      <c r="Q9" s="214">
        <v>1359.193</v>
      </c>
      <c r="R9" s="214">
        <v>130313.716</v>
      </c>
      <c r="S9" s="24"/>
      <c r="T9" s="24"/>
      <c r="U9" s="24"/>
      <c r="V9" s="116">
        <f t="shared" si="4"/>
        <v>9</v>
      </c>
      <c r="W9" s="116">
        <f t="shared" si="1"/>
        <v>1359.193</v>
      </c>
      <c r="X9" s="116">
        <f t="shared" si="1"/>
        <v>130313.716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9</v>
      </c>
      <c r="AR9" s="45">
        <f t="shared" si="5"/>
        <v>1359.193</v>
      </c>
      <c r="AS9" s="45">
        <f t="shared" si="2"/>
        <v>130313.716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8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9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8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9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8"/>
      <c r="P14" s="170">
        <v>256</v>
      </c>
      <c r="Q14" s="170">
        <v>1580.2598</v>
      </c>
      <c r="R14" s="170">
        <v>291000.43300000002</v>
      </c>
      <c r="S14" s="40"/>
      <c r="T14" s="40"/>
      <c r="U14" s="40"/>
      <c r="V14" s="25">
        <f t="shared" si="4"/>
        <v>256</v>
      </c>
      <c r="W14" s="25">
        <f t="shared" si="1"/>
        <v>1580.2598</v>
      </c>
      <c r="X14" s="25">
        <f t="shared" si="1"/>
        <v>291000.43300000002</v>
      </c>
      <c r="Y14" s="170">
        <v>46</v>
      </c>
      <c r="Z14" s="170">
        <v>166.03110000000001</v>
      </c>
      <c r="AA14" s="108">
        <v>13205.648999999999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302</v>
      </c>
      <c r="AR14" s="108">
        <f t="shared" si="5"/>
        <v>1746.2909</v>
      </c>
      <c r="AS14" s="108">
        <f t="shared" si="2"/>
        <v>304206.08199999999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9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78">
        <v>11</v>
      </c>
      <c r="E16" s="78">
        <v>6.3780000000000001</v>
      </c>
      <c r="F16" s="78">
        <v>2382.7564413129776</v>
      </c>
      <c r="G16" s="78">
        <v>13</v>
      </c>
      <c r="H16" s="78">
        <v>5.4181999999999997</v>
      </c>
      <c r="I16" s="78">
        <v>2213.924</v>
      </c>
      <c r="J16" s="25">
        <f t="shared" si="3"/>
        <v>24</v>
      </c>
      <c r="K16" s="25">
        <f t="shared" si="0"/>
        <v>11.796199999999999</v>
      </c>
      <c r="L16" s="25">
        <f t="shared" si="0"/>
        <v>4596.6804413129776</v>
      </c>
      <c r="M16" s="76"/>
      <c r="N16" s="76"/>
      <c r="O16" s="258"/>
      <c r="P16" s="170">
        <v>224</v>
      </c>
      <c r="Q16" s="170">
        <v>460.98200000000003</v>
      </c>
      <c r="R16" s="170">
        <v>107426.29300000001</v>
      </c>
      <c r="S16" s="40"/>
      <c r="T16" s="40"/>
      <c r="U16" s="40"/>
      <c r="V16" s="25">
        <f t="shared" si="4"/>
        <v>224</v>
      </c>
      <c r="W16" s="25">
        <f t="shared" si="1"/>
        <v>460.98200000000003</v>
      </c>
      <c r="X16" s="25">
        <f t="shared" si="1"/>
        <v>107426.29300000001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61</v>
      </c>
      <c r="AI16" s="20">
        <v>25.902799999999999</v>
      </c>
      <c r="AJ16" s="20">
        <v>13811.787</v>
      </c>
      <c r="AK16" s="20"/>
      <c r="AL16" s="20"/>
      <c r="AM16" s="20"/>
      <c r="AN16" s="20"/>
      <c r="AO16" s="20"/>
      <c r="AP16" s="20"/>
      <c r="AQ16" s="108">
        <f t="shared" si="5"/>
        <v>309</v>
      </c>
      <c r="AR16" s="108">
        <f t="shared" si="5"/>
        <v>498.68100000000004</v>
      </c>
      <c r="AS16" s="108">
        <f t="shared" si="2"/>
        <v>125834.76044131297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9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8"/>
      <c r="P18" s="170">
        <v>165</v>
      </c>
      <c r="Q18" s="170">
        <v>214.0848</v>
      </c>
      <c r="R18" s="170">
        <v>65856.225000000006</v>
      </c>
      <c r="S18" s="110"/>
      <c r="T18" s="40"/>
      <c r="U18" s="40"/>
      <c r="V18" s="25">
        <f t="shared" si="4"/>
        <v>165</v>
      </c>
      <c r="W18" s="25">
        <f t="shared" si="1"/>
        <v>214.0848</v>
      </c>
      <c r="X18" s="25">
        <f t="shared" si="1"/>
        <v>65856.225000000006</v>
      </c>
      <c r="Y18" s="170"/>
      <c r="Z18" s="170"/>
      <c r="AA18" s="108"/>
      <c r="AB18" s="153"/>
      <c r="AC18" s="20"/>
      <c r="AD18" s="20"/>
      <c r="AE18" s="20">
        <v>202</v>
      </c>
      <c r="AF18" s="20">
        <v>11.9183</v>
      </c>
      <c r="AG18" s="20">
        <f>18567.073*1.08</f>
        <v>20052.438840000003</v>
      </c>
      <c r="AH18" s="20">
        <v>26</v>
      </c>
      <c r="AI18" s="20">
        <v>1.8982000000000001</v>
      </c>
      <c r="AJ18" s="20">
        <v>2889.1170000000002</v>
      </c>
      <c r="AK18" s="20"/>
      <c r="AL18" s="20"/>
      <c r="AM18" s="20"/>
      <c r="AN18" s="20"/>
      <c r="AO18" s="20"/>
      <c r="AP18" s="20"/>
      <c r="AQ18" s="108">
        <f t="shared" si="5"/>
        <v>393</v>
      </c>
      <c r="AR18" s="108">
        <f t="shared" si="5"/>
        <v>227.90129999999999</v>
      </c>
      <c r="AS18" s="108">
        <f t="shared" si="2"/>
        <v>88797.780840000007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9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4</v>
      </c>
      <c r="N20" s="76">
        <v>434.67899999999997</v>
      </c>
      <c r="O20" s="258">
        <v>72121.42</v>
      </c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>
        <v>7</v>
      </c>
      <c r="Z20" s="170">
        <v>645.57600000000002</v>
      </c>
      <c r="AA20" s="108">
        <v>107730.304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11</v>
      </c>
      <c r="AR20" s="108">
        <f t="shared" si="5"/>
        <v>1080.2550000000001</v>
      </c>
      <c r="AS20" s="108">
        <f t="shared" si="2"/>
        <v>179851.72399999999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79">
        <v>1</v>
      </c>
      <c r="E21" s="79">
        <v>4.2350000000000003</v>
      </c>
      <c r="F21" s="79">
        <v>470.87999235467618</v>
      </c>
      <c r="G21" s="79"/>
      <c r="H21" s="79"/>
      <c r="I21" s="79"/>
      <c r="J21" s="116">
        <f t="shared" si="3"/>
        <v>1</v>
      </c>
      <c r="K21" s="116">
        <f t="shared" si="0"/>
        <v>4.2350000000000003</v>
      </c>
      <c r="L21" s="116">
        <f t="shared" si="0"/>
        <v>470.87999235467618</v>
      </c>
      <c r="M21" s="77">
        <v>41</v>
      </c>
      <c r="N21" s="77">
        <v>4033.3449000000001</v>
      </c>
      <c r="O21" s="259">
        <v>675677.11699999997</v>
      </c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>
        <v>30</v>
      </c>
      <c r="Z21" s="214">
        <v>2980.1489999999999</v>
      </c>
      <c r="AA21" s="109">
        <v>518039.43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72</v>
      </c>
      <c r="AR21" s="45">
        <f t="shared" si="5"/>
        <v>7017.7289000000001</v>
      </c>
      <c r="AS21" s="45">
        <f t="shared" si="2"/>
        <v>1194187.4269923547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8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9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17</v>
      </c>
      <c r="N24" s="76">
        <v>96.741399999999999</v>
      </c>
      <c r="O24" s="258">
        <v>30350.587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17</v>
      </c>
      <c r="AR24" s="108">
        <f t="shared" si="5"/>
        <v>96.741399999999999</v>
      </c>
      <c r="AS24" s="108">
        <f t="shared" si="5"/>
        <v>30350.587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31</v>
      </c>
      <c r="N25" s="77">
        <v>215.15819999999999</v>
      </c>
      <c r="O25" s="259">
        <v>64179.069000000003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31</v>
      </c>
      <c r="AR25" s="45">
        <f t="shared" si="5"/>
        <v>215.15819999999999</v>
      </c>
      <c r="AS25" s="45">
        <f t="shared" si="5"/>
        <v>64179.069000000003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8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9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8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9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78">
        <v>29</v>
      </c>
      <c r="E30" s="78">
        <v>6.0677000000000003</v>
      </c>
      <c r="F30" s="78">
        <v>8864.7100560703784</v>
      </c>
      <c r="G30" s="78">
        <v>43</v>
      </c>
      <c r="H30" s="78">
        <v>8.6087000000000007</v>
      </c>
      <c r="I30" s="78">
        <v>11938.663</v>
      </c>
      <c r="J30" s="25">
        <f t="shared" si="3"/>
        <v>72</v>
      </c>
      <c r="K30" s="25">
        <f t="shared" si="3"/>
        <v>14.676400000000001</v>
      </c>
      <c r="L30" s="25">
        <f t="shared" si="3"/>
        <v>20803.373056070377</v>
      </c>
      <c r="M30" s="76"/>
      <c r="N30" s="76"/>
      <c r="O30" s="258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76</v>
      </c>
      <c r="Z30" s="170">
        <v>56.442</v>
      </c>
      <c r="AA30" s="108">
        <v>13148.466</v>
      </c>
      <c r="AB30" s="153">
        <v>667</v>
      </c>
      <c r="AC30" s="20">
        <v>117.4068</v>
      </c>
      <c r="AD30" s="20">
        <v>43622.474999999999</v>
      </c>
      <c r="AE30" s="20"/>
      <c r="AF30" s="20"/>
      <c r="AG30" s="20"/>
      <c r="AH30" s="20">
        <v>101</v>
      </c>
      <c r="AI30" s="20">
        <v>16.572369999999999</v>
      </c>
      <c r="AJ30" s="20">
        <v>21140.287</v>
      </c>
      <c r="AK30" s="20">
        <v>216</v>
      </c>
      <c r="AL30" s="20">
        <v>7.9386000000000001</v>
      </c>
      <c r="AM30" s="20">
        <v>8440.2530000000006</v>
      </c>
      <c r="AN30" s="20">
        <v>336</v>
      </c>
      <c r="AO30" s="20">
        <v>22.7563</v>
      </c>
      <c r="AP30" s="20">
        <f>15982.439*1.08</f>
        <v>17261.03412</v>
      </c>
      <c r="AQ30" s="108">
        <f t="shared" si="5"/>
        <v>1468</v>
      </c>
      <c r="AR30" s="108">
        <f t="shared" si="5"/>
        <v>235.79247000000004</v>
      </c>
      <c r="AS30" s="108">
        <f t="shared" si="5"/>
        <v>124415.88817607037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9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122</v>
      </c>
      <c r="N32" s="76">
        <v>82.884299999999996</v>
      </c>
      <c r="O32" s="258">
        <v>13524.512000000001</v>
      </c>
      <c r="P32" s="170">
        <v>171</v>
      </c>
      <c r="Q32" s="170">
        <v>754.42319999999995</v>
      </c>
      <c r="R32" s="170">
        <v>123222.656</v>
      </c>
      <c r="S32" s="40"/>
      <c r="T32" s="40"/>
      <c r="U32" s="40"/>
      <c r="V32" s="25">
        <f t="shared" si="4"/>
        <v>171</v>
      </c>
      <c r="W32" s="25">
        <f t="shared" si="1"/>
        <v>754.42319999999995</v>
      </c>
      <c r="X32" s="25">
        <f t="shared" si="1"/>
        <v>123222.656</v>
      </c>
      <c r="Y32" s="170">
        <v>113</v>
      </c>
      <c r="Z32" s="170">
        <v>380.57760000000002</v>
      </c>
      <c r="AA32" s="108">
        <v>83316.744000000006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406</v>
      </c>
      <c r="AR32" s="108">
        <f t="shared" si="5"/>
        <v>1217.8851</v>
      </c>
      <c r="AS32" s="108">
        <f t="shared" si="5"/>
        <v>220063.91200000001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9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78"/>
      <c r="E34" s="78"/>
      <c r="F34" s="78"/>
      <c r="G34" s="78">
        <v>6</v>
      </c>
      <c r="H34" s="78">
        <v>0.23369999999999999</v>
      </c>
      <c r="I34" s="78">
        <v>150.995</v>
      </c>
      <c r="J34" s="25">
        <f t="shared" si="3"/>
        <v>6</v>
      </c>
      <c r="K34" s="25">
        <f t="shared" si="3"/>
        <v>0.23369999999999999</v>
      </c>
      <c r="L34" s="25">
        <f t="shared" si="3"/>
        <v>150.995</v>
      </c>
      <c r="M34" s="76">
        <v>78</v>
      </c>
      <c r="N34" s="76">
        <v>12.2196</v>
      </c>
      <c r="O34" s="258">
        <v>2707.6239999999998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268</v>
      </c>
      <c r="AC34" s="20">
        <v>52.544499999999999</v>
      </c>
      <c r="AD34" s="20">
        <v>9778.86</v>
      </c>
      <c r="AE34" s="20"/>
      <c r="AF34" s="20"/>
      <c r="AG34" s="20"/>
      <c r="AH34" s="20">
        <v>16</v>
      </c>
      <c r="AI34" s="20">
        <v>8.8041999999999998</v>
      </c>
      <c r="AJ34" s="20">
        <v>1519.6610000000001</v>
      </c>
      <c r="AK34" s="20"/>
      <c r="AL34" s="20"/>
      <c r="AM34" s="20"/>
      <c r="AN34" s="20"/>
      <c r="AO34" s="20"/>
      <c r="AP34" s="20"/>
      <c r="AQ34" s="108">
        <f t="shared" si="5"/>
        <v>368</v>
      </c>
      <c r="AR34" s="108">
        <f t="shared" si="5"/>
        <v>73.801999999999992</v>
      </c>
      <c r="AS34" s="108">
        <f t="shared" si="5"/>
        <v>14157.14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9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8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9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78">
        <v>19</v>
      </c>
      <c r="E38" s="78">
        <v>1.2363999999999999</v>
      </c>
      <c r="F38" s="78">
        <v>1132.028981620098</v>
      </c>
      <c r="G38" s="78"/>
      <c r="H38" s="78"/>
      <c r="I38" s="78"/>
      <c r="J38" s="25">
        <f t="shared" si="3"/>
        <v>19</v>
      </c>
      <c r="K38" s="25">
        <f t="shared" si="3"/>
        <v>1.2363999999999999</v>
      </c>
      <c r="L38" s="25">
        <f t="shared" si="3"/>
        <v>1132.028981620098</v>
      </c>
      <c r="M38" s="76"/>
      <c r="N38" s="76"/>
      <c r="O38" s="258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202</v>
      </c>
      <c r="AC38" s="20">
        <v>51.3979</v>
      </c>
      <c r="AD38" s="20">
        <v>19935.495999999999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221</v>
      </c>
      <c r="AR38" s="108">
        <f t="shared" si="5"/>
        <v>52.634300000000003</v>
      </c>
      <c r="AS38" s="108">
        <f t="shared" si="5"/>
        <v>21067.524981620096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9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>
        <v>1</v>
      </c>
      <c r="N40" s="76">
        <v>179.19210000000001</v>
      </c>
      <c r="O40" s="258">
        <v>132839.481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179.19210000000001</v>
      </c>
      <c r="AS40" s="108">
        <f t="shared" si="5"/>
        <v>132839.481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9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78"/>
      <c r="E42" s="78"/>
      <c r="F42" s="78"/>
      <c r="G42" s="78"/>
      <c r="H42" s="78"/>
      <c r="I42" s="78"/>
      <c r="J42" s="25">
        <f t="shared" si="3"/>
        <v>0</v>
      </c>
      <c r="K42" s="25">
        <f t="shared" si="3"/>
        <v>0</v>
      </c>
      <c r="L42" s="25">
        <f t="shared" si="3"/>
        <v>0</v>
      </c>
      <c r="M42" s="76">
        <v>16</v>
      </c>
      <c r="N42" s="76">
        <v>1001.105</v>
      </c>
      <c r="O42" s="258">
        <v>180320.31099999999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16</v>
      </c>
      <c r="AR42" s="108">
        <f t="shared" si="5"/>
        <v>1001.105</v>
      </c>
      <c r="AS42" s="108">
        <f t="shared" si="5"/>
        <v>180320.31099999999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79"/>
      <c r="E43" s="79"/>
      <c r="F43" s="79"/>
      <c r="G43" s="79">
        <v>18</v>
      </c>
      <c r="H43" s="79">
        <v>146.45820000000001</v>
      </c>
      <c r="I43" s="79">
        <v>153641.45600000001</v>
      </c>
      <c r="J43" s="116">
        <f t="shared" si="3"/>
        <v>18</v>
      </c>
      <c r="K43" s="116">
        <f t="shared" si="3"/>
        <v>146.45820000000001</v>
      </c>
      <c r="L43" s="116">
        <f t="shared" si="3"/>
        <v>153641.45600000001</v>
      </c>
      <c r="M43" s="77">
        <v>7</v>
      </c>
      <c r="N43" s="77">
        <v>129.71</v>
      </c>
      <c r="O43" s="259">
        <v>28263.718000000001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25</v>
      </c>
      <c r="AR43" s="45">
        <f t="shared" si="5"/>
        <v>276.16820000000001</v>
      </c>
      <c r="AS43" s="45">
        <f t="shared" si="5"/>
        <v>181905.174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9</v>
      </c>
      <c r="N44" s="76">
        <v>0.26619999999999999</v>
      </c>
      <c r="O44" s="258">
        <v>137.255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9</v>
      </c>
      <c r="AR44" s="108">
        <f t="shared" si="5"/>
        <v>0.26619999999999999</v>
      </c>
      <c r="AS44" s="108">
        <f t="shared" si="5"/>
        <v>137.255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79">
        <v>38</v>
      </c>
      <c r="E45" s="79">
        <v>260.447</v>
      </c>
      <c r="F45" s="79">
        <v>318206.30459352385</v>
      </c>
      <c r="G45" s="79"/>
      <c r="H45" s="79"/>
      <c r="I45" s="79"/>
      <c r="J45" s="116">
        <f t="shared" si="3"/>
        <v>38</v>
      </c>
      <c r="K45" s="116">
        <f t="shared" si="3"/>
        <v>260.447</v>
      </c>
      <c r="L45" s="116">
        <f t="shared" si="3"/>
        <v>318206.30459352385</v>
      </c>
      <c r="M45" s="77"/>
      <c r="N45" s="77"/>
      <c r="O45" s="259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38</v>
      </c>
      <c r="AR45" s="45">
        <f t="shared" si="5"/>
        <v>260.447</v>
      </c>
      <c r="AS45" s="45">
        <f t="shared" si="5"/>
        <v>318206.30459352385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8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9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25</v>
      </c>
      <c r="N48" s="76">
        <v>2.7320000000000002</v>
      </c>
      <c r="O48" s="258">
        <v>1272.384</v>
      </c>
      <c r="P48" s="170">
        <v>8</v>
      </c>
      <c r="Q48" s="170">
        <v>0.80500000000000005</v>
      </c>
      <c r="R48" s="170">
        <v>470.66399999999999</v>
      </c>
      <c r="S48" s="111"/>
      <c r="T48" s="40"/>
      <c r="U48" s="40"/>
      <c r="V48" s="25">
        <f t="shared" si="4"/>
        <v>8</v>
      </c>
      <c r="W48" s="25">
        <f t="shared" si="1"/>
        <v>0.80500000000000005</v>
      </c>
      <c r="X48" s="25">
        <f t="shared" si="1"/>
        <v>470.66399999999999</v>
      </c>
      <c r="Y48" s="170">
        <v>1</v>
      </c>
      <c r="Z48" s="170">
        <v>3.5000000000000003E-2</v>
      </c>
      <c r="AA48" s="108">
        <v>20.52</v>
      </c>
      <c r="AB48" s="153">
        <v>2</v>
      </c>
      <c r="AC48" s="20">
        <v>0.33500000000000002</v>
      </c>
      <c r="AD48" s="20">
        <v>167.95099999999999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36</v>
      </c>
      <c r="AR48" s="108">
        <f t="shared" si="5"/>
        <v>3.9070000000000005</v>
      </c>
      <c r="AS48" s="108">
        <f t="shared" si="5"/>
        <v>1931.519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59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78"/>
      <c r="E50" s="78"/>
      <c r="F50" s="78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6">
        <v>1</v>
      </c>
      <c r="N50" s="76">
        <v>83.138199999999998</v>
      </c>
      <c r="O50" s="258">
        <v>24136.142</v>
      </c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1</v>
      </c>
      <c r="AR50" s="108">
        <f t="shared" si="5"/>
        <v>83.138199999999998</v>
      </c>
      <c r="AS50" s="108">
        <f t="shared" si="5"/>
        <v>24136.142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79"/>
      <c r="E51" s="79"/>
      <c r="F51" s="79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7"/>
      <c r="N51" s="77"/>
      <c r="O51" s="259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>
        <v>3</v>
      </c>
      <c r="Z51" s="214">
        <v>461.01900000000001</v>
      </c>
      <c r="AA51" s="109">
        <v>175526</v>
      </c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3</v>
      </c>
      <c r="AR51" s="45">
        <f t="shared" si="5"/>
        <v>461.01900000000001</v>
      </c>
      <c r="AS51" s="45">
        <f t="shared" si="5"/>
        <v>175526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8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233</v>
      </c>
      <c r="N53" s="77">
        <v>4923.0884999999998</v>
      </c>
      <c r="O53" s="259">
        <v>1373482.925</v>
      </c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233</v>
      </c>
      <c r="AR53" s="45">
        <f t="shared" si="5"/>
        <v>4923.0884999999998</v>
      </c>
      <c r="AS53" s="45">
        <f t="shared" si="5"/>
        <v>1373482.925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8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1</v>
      </c>
      <c r="AL54" s="20">
        <v>5.1999999999999998E-3</v>
      </c>
      <c r="AM54" s="20">
        <v>6.5449999999999999</v>
      </c>
      <c r="AN54" s="20">
        <v>3</v>
      </c>
      <c r="AO54" s="20">
        <v>0.2137</v>
      </c>
      <c r="AP54" s="20">
        <f>135.61*1.08</f>
        <v>146.45880000000002</v>
      </c>
      <c r="AQ54" s="108">
        <f t="shared" si="5"/>
        <v>4</v>
      </c>
      <c r="AR54" s="108">
        <f t="shared" si="5"/>
        <v>0.21890000000000001</v>
      </c>
      <c r="AS54" s="108">
        <f t="shared" si="5"/>
        <v>153.00380000000001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9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>
        <v>73</v>
      </c>
      <c r="N56" s="76">
        <v>28.621700000000001</v>
      </c>
      <c r="O56" s="258">
        <v>29458.45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73</v>
      </c>
      <c r="AR56" s="108">
        <f t="shared" si="5"/>
        <v>28.621700000000001</v>
      </c>
      <c r="AS56" s="108">
        <f t="shared" si="5"/>
        <v>29458.45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20</v>
      </c>
      <c r="N57" s="77">
        <v>19.113800000000001</v>
      </c>
      <c r="O57" s="259">
        <v>18290.751</v>
      </c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20</v>
      </c>
      <c r="AR57" s="45">
        <f t="shared" si="5"/>
        <v>19.113800000000001</v>
      </c>
      <c r="AS57" s="45">
        <f t="shared" si="5"/>
        <v>18290.751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51"/>
      <c r="E58" s="80"/>
      <c r="F58" s="151"/>
      <c r="G58" s="201"/>
      <c r="H58" s="201"/>
      <c r="I58" s="15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60">
        <v>1010</v>
      </c>
      <c r="N58" s="261">
        <v>34.604100000000003</v>
      </c>
      <c r="O58" s="262">
        <v>23358.238000000001</v>
      </c>
      <c r="P58" s="217">
        <v>6</v>
      </c>
      <c r="Q58" s="217">
        <v>17.651</v>
      </c>
      <c r="R58" s="217">
        <v>3378.9760000000001</v>
      </c>
      <c r="S58" s="51"/>
      <c r="T58" s="51"/>
      <c r="U58" s="42"/>
      <c r="V58" s="25">
        <f t="shared" si="4"/>
        <v>6</v>
      </c>
      <c r="W58" s="25">
        <f t="shared" si="1"/>
        <v>17.651</v>
      </c>
      <c r="X58" s="25">
        <f t="shared" si="1"/>
        <v>3378.9760000000001</v>
      </c>
      <c r="Y58" s="217">
        <v>123</v>
      </c>
      <c r="Z58" s="217">
        <v>13.774800000000001</v>
      </c>
      <c r="AA58" s="330">
        <v>6548.0219999999999</v>
      </c>
      <c r="AB58" s="188">
        <v>536</v>
      </c>
      <c r="AC58" s="174">
        <v>17.9894</v>
      </c>
      <c r="AD58" s="174">
        <v>12233.493</v>
      </c>
      <c r="AE58" s="174"/>
      <c r="AF58" s="174"/>
      <c r="AG58" s="174"/>
      <c r="AH58" s="185"/>
      <c r="AI58" s="185"/>
      <c r="AJ58" s="185"/>
      <c r="AK58" s="185">
        <v>107</v>
      </c>
      <c r="AL58" s="185">
        <v>3.6457000000000002</v>
      </c>
      <c r="AM58" s="185">
        <v>2539.4430000000002</v>
      </c>
      <c r="AN58" s="174">
        <v>8</v>
      </c>
      <c r="AO58" s="174">
        <v>0.72199999999999998</v>
      </c>
      <c r="AP58" s="174">
        <f>615.82*1.08</f>
        <v>665.08560000000011</v>
      </c>
      <c r="AQ58" s="108">
        <f t="shared" ref="AQ58:AS71" si="7">SUM(J58,M58,V58,Y58,AB58,AE58,AH58,AK58,AN58)</f>
        <v>1790</v>
      </c>
      <c r="AR58" s="108">
        <f t="shared" si="7"/>
        <v>88.387</v>
      </c>
      <c r="AS58" s="108">
        <f t="shared" si="7"/>
        <v>48723.257599999997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78"/>
      <c r="E59" s="152"/>
      <c r="F59" s="78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9"/>
      <c r="N59" s="76"/>
      <c r="O59" s="263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4">
        <v>104</v>
      </c>
      <c r="N60" s="77">
        <v>2.6457999999999999</v>
      </c>
      <c r="O60" s="265">
        <v>2586.5459999999998</v>
      </c>
      <c r="P60" s="214">
        <v>28</v>
      </c>
      <c r="Q60" s="214">
        <v>206.2816</v>
      </c>
      <c r="R60" s="214">
        <v>40130.521999999997</v>
      </c>
      <c r="S60" s="41"/>
      <c r="T60" s="41"/>
      <c r="U60" s="41"/>
      <c r="V60" s="112">
        <f t="shared" si="4"/>
        <v>28</v>
      </c>
      <c r="W60" s="112">
        <f t="shared" si="1"/>
        <v>206.2816</v>
      </c>
      <c r="X60" s="112">
        <f t="shared" si="1"/>
        <v>40130.521999999997</v>
      </c>
      <c r="Y60" s="214">
        <v>0</v>
      </c>
      <c r="Z60" s="214">
        <v>4.1500000000000002E-2</v>
      </c>
      <c r="AA60" s="109">
        <v>17.123000000000001</v>
      </c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132</v>
      </c>
      <c r="AR60" s="45">
        <f t="shared" si="7"/>
        <v>208.96890000000002</v>
      </c>
      <c r="AS60" s="45">
        <f t="shared" si="7"/>
        <v>42734.190999999999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51">
        <f t="shared" ref="D61:F61" si="8">+D6+D8+D10+D12+D14+D16+D18+D20+D22+D24+D26+D28+D30+D32+D34+D36+D38+D40+D42+D44+D46+D48+D50+D52+D54+D56+D58</f>
        <v>59</v>
      </c>
      <c r="E61" s="80">
        <f t="shared" si="8"/>
        <v>13.6821</v>
      </c>
      <c r="F61" s="80">
        <f t="shared" si="8"/>
        <v>12379.495479003455</v>
      </c>
      <c r="G61" s="208">
        <f>+G6+G8+G10+G12+G14+G16+G18+G20+G22+G24+G26+G28+G30+G32+G34+G36+G38+G40+G42+G44+G46+G48+G50+G52+G54+G56+G58</f>
        <v>62</v>
      </c>
      <c r="H61" s="151">
        <f>+H6+H8+H10+H12+H14+H16+H18+H20+H22+H24+H26+H28+H30+H32+H34+H36+H38+H40+H42+H44+H46+H48+H50+H52+H54+H56+H58</f>
        <v>14.260600000000002</v>
      </c>
      <c r="I61" s="159">
        <f>+I6+I8+I10+I12+I14+I16+I18+I20+I22+I24+I26+I28+I30+I32+I34+I36+I38+I40+I42+I44+I46+I48+I50+I52+I54+I56+I58</f>
        <v>14303.582</v>
      </c>
      <c r="J61" s="25">
        <f t="shared" si="6"/>
        <v>121</v>
      </c>
      <c r="K61" s="25">
        <f t="shared" si="6"/>
        <v>27.942700000000002</v>
      </c>
      <c r="L61" s="25">
        <f t="shared" si="6"/>
        <v>26683.077479003456</v>
      </c>
      <c r="M61" s="266">
        <f t="shared" ref="M61:R61" si="9">+M6+M8+M10+M12+M14+M16+M18+M20+M22+M24+M26+M28+M30+M32+M34+M36+M38+M40+M42+M44+M46+M48+M50+M52+M54+M56+M58</f>
        <v>1357</v>
      </c>
      <c r="N61" s="267">
        <f t="shared" si="9"/>
        <v>2053.8766000000001</v>
      </c>
      <c r="O61" s="262">
        <f t="shared" si="9"/>
        <v>519517.19400000002</v>
      </c>
      <c r="P61" s="174">
        <f t="shared" si="9"/>
        <v>833</v>
      </c>
      <c r="Q61" s="174">
        <f t="shared" si="9"/>
        <v>3076.3317999999995</v>
      </c>
      <c r="R61" s="174">
        <f t="shared" si="9"/>
        <v>599176.58799999999</v>
      </c>
      <c r="S61" s="52"/>
      <c r="T61" s="52"/>
      <c r="U61" s="52"/>
      <c r="V61" s="25">
        <f t="shared" si="4"/>
        <v>833</v>
      </c>
      <c r="W61" s="25">
        <f t="shared" si="1"/>
        <v>3076.3317999999995</v>
      </c>
      <c r="X61" s="25">
        <f t="shared" si="1"/>
        <v>599176.58799999999</v>
      </c>
      <c r="Y61" s="217">
        <f t="shared" ref="Y61:AP61" si="10">+Y6+Y8+Y10+Y12+Y14+Y16+Y18+Y20+Y22+Y24+Y26+Y28+Y30+Y32+Y34+Y36+Y38+Y40+Y42+Y44+Y46+Y48+Y50+Y52+Y54+Y56+Y58</f>
        <v>366</v>
      </c>
      <c r="Z61" s="217">
        <f t="shared" si="10"/>
        <v>1262.4365</v>
      </c>
      <c r="AA61" s="330">
        <f t="shared" si="10"/>
        <v>223969.70499999999</v>
      </c>
      <c r="AB61" s="188">
        <f t="shared" si="10"/>
        <v>1675</v>
      </c>
      <c r="AC61" s="174">
        <f t="shared" si="10"/>
        <v>239.67359999999999</v>
      </c>
      <c r="AD61" s="174">
        <f t="shared" si="10"/>
        <v>85738.275000000009</v>
      </c>
      <c r="AE61" s="185">
        <f t="shared" si="10"/>
        <v>202</v>
      </c>
      <c r="AF61" s="185">
        <f t="shared" si="10"/>
        <v>11.9183</v>
      </c>
      <c r="AG61" s="185">
        <f t="shared" si="10"/>
        <v>20052.438840000003</v>
      </c>
      <c r="AH61" s="174">
        <f t="shared" si="10"/>
        <v>204</v>
      </c>
      <c r="AI61" s="174">
        <f t="shared" si="10"/>
        <v>53.177569999999996</v>
      </c>
      <c r="AJ61" s="174">
        <f t="shared" si="10"/>
        <v>39360.852000000006</v>
      </c>
      <c r="AK61" s="185">
        <f t="shared" si="10"/>
        <v>324</v>
      </c>
      <c r="AL61" s="185">
        <f t="shared" si="10"/>
        <v>11.589500000000001</v>
      </c>
      <c r="AM61" s="185">
        <f t="shared" si="10"/>
        <v>10986.241000000002</v>
      </c>
      <c r="AN61" s="174">
        <f t="shared" si="10"/>
        <v>347</v>
      </c>
      <c r="AO61" s="174">
        <f t="shared" si="10"/>
        <v>23.692</v>
      </c>
      <c r="AP61" s="174">
        <f t="shared" si="10"/>
        <v>18072.578519999999</v>
      </c>
      <c r="AQ61" s="108">
        <f t="shared" si="7"/>
        <v>5429</v>
      </c>
      <c r="AR61" s="108">
        <f t="shared" si="7"/>
        <v>6760.6385699999992</v>
      </c>
      <c r="AS61" s="108">
        <f t="shared" si="7"/>
        <v>1543556.9498390034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78"/>
      <c r="E62" s="152"/>
      <c r="F62" s="152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9"/>
      <c r="N62" s="76"/>
      <c r="O62" s="263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79">
        <f t="shared" ref="D63:F63" si="11">+D7+D9+D11+D13+D15+D17+D19+D21+D23+D25+D27+D29+D31+D33+D35+D37+D39+D41+D43+D45+D47+D49+D51+D53+D55+D57+D60</f>
        <v>45</v>
      </c>
      <c r="E63" s="79">
        <f t="shared" si="11"/>
        <v>452.928</v>
      </c>
      <c r="F63" s="79">
        <f t="shared" si="11"/>
        <v>499992.20404200314</v>
      </c>
      <c r="G63" s="148">
        <f>+G7+G9+G11+G13+G15+G17+G19+G21+G23+G25+G27+G29+G31+G33+G35+G37+G39+G41+G43+G45+G47+G49+G51+G53+G55+G57+G60</f>
        <v>18</v>
      </c>
      <c r="H63" s="79">
        <f>+H7+H9+H11+H13+H15+H17+H19+H21+H23+H25+H27+H29+H31+H33+H35+H37+H39+H41+H43+H45+H47+H49+H51+H53+H55+H57+H60</f>
        <v>146.45820000000001</v>
      </c>
      <c r="I63" s="161">
        <f>+I7+I9+I11+I13+I15+I17+I19+I21+I23+I25+I27+I29+I31+I33+I35+I37+I39+I41+I43+I45+I47+I49+I51+I53+I55+I57+I60</f>
        <v>153641.45600000001</v>
      </c>
      <c r="J63" s="112">
        <f t="shared" si="6"/>
        <v>63</v>
      </c>
      <c r="K63" s="112">
        <f t="shared" si="6"/>
        <v>599.38620000000003</v>
      </c>
      <c r="L63" s="112">
        <f t="shared" si="6"/>
        <v>653633.66004200315</v>
      </c>
      <c r="M63" s="264">
        <f t="shared" ref="M63:R63" si="12">+M7+M9+M11+M13+M15+M17+M19+M21+M23+M25+M27+M29+M31+M33+M35+M37+M39+M41+M43+M45+M47+M49+M51+M53+M55+M57+M60</f>
        <v>451</v>
      </c>
      <c r="N63" s="77">
        <f t="shared" si="12"/>
        <v>9690.0186999999987</v>
      </c>
      <c r="O63" s="265">
        <f t="shared" si="12"/>
        <v>2314037.4530000002</v>
      </c>
      <c r="P63" s="23">
        <f t="shared" si="12"/>
        <v>41</v>
      </c>
      <c r="Q63" s="23">
        <f t="shared" si="12"/>
        <v>2032.9116000000001</v>
      </c>
      <c r="R63" s="23">
        <f t="shared" si="12"/>
        <v>253506.47700000001</v>
      </c>
      <c r="S63" s="44"/>
      <c r="T63" s="44"/>
      <c r="U63" s="44"/>
      <c r="V63" s="112">
        <f t="shared" si="4"/>
        <v>41</v>
      </c>
      <c r="W63" s="112">
        <f t="shared" si="1"/>
        <v>2032.9116000000001</v>
      </c>
      <c r="X63" s="112">
        <f t="shared" si="1"/>
        <v>253506.47700000001</v>
      </c>
      <c r="Y63" s="214">
        <f t="shared" ref="Y63:AA63" si="13">+Y7+Y9+Y11+Y13+Y15+Y17+Y19+Y21+Y23+Y25+Y27+Y29+Y31+Y33+Y35+Y37+Y39+Y41+Y43+Y45+Y47+Y49+Y51+Y53+Y55+Y57+Y60</f>
        <v>35</v>
      </c>
      <c r="Z63" s="214">
        <f t="shared" si="13"/>
        <v>3819.4214999999999</v>
      </c>
      <c r="AA63" s="109">
        <f t="shared" si="13"/>
        <v>759112.18400000001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590</v>
      </c>
      <c r="AR63" s="45">
        <f t="shared" si="7"/>
        <v>16141.737999999999</v>
      </c>
      <c r="AS63" s="45">
        <f t="shared" si="7"/>
        <v>3980289.7740420033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78"/>
      <c r="E64" s="78"/>
      <c r="F64" s="78"/>
      <c r="G64" s="147">
        <v>260</v>
      </c>
      <c r="H64" s="78">
        <v>628.80700000000002</v>
      </c>
      <c r="I64" s="78">
        <v>126253.105</v>
      </c>
      <c r="J64" s="25">
        <f t="shared" si="6"/>
        <v>260</v>
      </c>
      <c r="K64" s="25">
        <f t="shared" si="6"/>
        <v>628.80700000000002</v>
      </c>
      <c r="L64" s="25">
        <f t="shared" si="6"/>
        <v>126253.105</v>
      </c>
      <c r="M64" s="209">
        <v>358</v>
      </c>
      <c r="N64" s="76">
        <v>48.671700000000001</v>
      </c>
      <c r="O64" s="258">
        <v>45875.207000000002</v>
      </c>
      <c r="P64" s="20">
        <v>2247</v>
      </c>
      <c r="Q64" s="20">
        <v>480.5838</v>
      </c>
      <c r="R64" s="20">
        <v>146403.35</v>
      </c>
      <c r="S64" s="111"/>
      <c r="T64" s="40"/>
      <c r="U64" s="40"/>
      <c r="V64" s="25">
        <f t="shared" si="4"/>
        <v>2247</v>
      </c>
      <c r="W64" s="25">
        <f t="shared" si="1"/>
        <v>480.5838</v>
      </c>
      <c r="X64" s="25">
        <f t="shared" si="1"/>
        <v>146403.35</v>
      </c>
      <c r="Y64" s="170">
        <v>44</v>
      </c>
      <c r="Z64" s="170">
        <v>203.0625</v>
      </c>
      <c r="AA64" s="108">
        <v>22095.687000000002</v>
      </c>
      <c r="AB64" s="153">
        <v>12</v>
      </c>
      <c r="AC64" s="20">
        <v>1.2783500000000001</v>
      </c>
      <c r="AD64" s="20">
        <v>1126.5429999999999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2921</v>
      </c>
      <c r="AR64" s="108">
        <f t="shared" si="7"/>
        <v>1362.40335</v>
      </c>
      <c r="AS64" s="108">
        <f t="shared" si="7"/>
        <v>341753.89199999999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79">
        <v>303</v>
      </c>
      <c r="E65" s="79">
        <v>30.621300000000002</v>
      </c>
      <c r="F65" s="79">
        <v>34552.723478993445</v>
      </c>
      <c r="G65" s="79">
        <v>100</v>
      </c>
      <c r="H65" s="79">
        <v>649.13589999999999</v>
      </c>
      <c r="I65" s="79">
        <v>186086.23300000001</v>
      </c>
      <c r="J65" s="116">
        <f t="shared" si="6"/>
        <v>403</v>
      </c>
      <c r="K65" s="116">
        <f t="shared" si="6"/>
        <v>679.75720000000001</v>
      </c>
      <c r="L65" s="116">
        <f t="shared" si="6"/>
        <v>220638.95647899347</v>
      </c>
      <c r="M65" s="77">
        <v>53</v>
      </c>
      <c r="N65" s="77">
        <v>8.9870999999999999</v>
      </c>
      <c r="O65" s="259">
        <v>1550.0150000000001</v>
      </c>
      <c r="P65" s="23">
        <v>61</v>
      </c>
      <c r="Q65" s="23">
        <v>21.382999999999999</v>
      </c>
      <c r="R65" s="23">
        <v>5722.5739999999996</v>
      </c>
      <c r="S65" s="41"/>
      <c r="T65" s="41"/>
      <c r="U65" s="41"/>
      <c r="V65" s="116">
        <f t="shared" si="4"/>
        <v>61</v>
      </c>
      <c r="W65" s="116">
        <f t="shared" si="1"/>
        <v>21.382999999999999</v>
      </c>
      <c r="X65" s="116">
        <f t="shared" si="1"/>
        <v>5722.5739999999996</v>
      </c>
      <c r="Y65" s="214"/>
      <c r="Z65" s="214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517</v>
      </c>
      <c r="AR65" s="45">
        <f t="shared" si="7"/>
        <v>710.1273000000001</v>
      </c>
      <c r="AS65" s="45">
        <f t="shared" si="7"/>
        <v>227911.54547899347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8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9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134">
        <f t="shared" ref="D68:I68" si="14">+D61+D64+D66</f>
        <v>59</v>
      </c>
      <c r="E68" s="153">
        <f t="shared" si="14"/>
        <v>13.6821</v>
      </c>
      <c r="F68" s="25">
        <f t="shared" si="14"/>
        <v>12379.495479003455</v>
      </c>
      <c r="G68" s="155">
        <f t="shared" si="14"/>
        <v>322</v>
      </c>
      <c r="H68" s="153">
        <f t="shared" si="14"/>
        <v>643.06759999999997</v>
      </c>
      <c r="I68" s="134">
        <f t="shared" si="14"/>
        <v>140556.68700000001</v>
      </c>
      <c r="J68" s="25">
        <f t="shared" si="6"/>
        <v>381</v>
      </c>
      <c r="K68" s="25">
        <f t="shared" si="6"/>
        <v>656.74969999999996</v>
      </c>
      <c r="L68" s="25">
        <f t="shared" si="6"/>
        <v>152936.18247900347</v>
      </c>
      <c r="M68" s="155">
        <f t="shared" ref="M68:R68" si="15">+M61+M64+M66</f>
        <v>1715</v>
      </c>
      <c r="N68" s="153">
        <f t="shared" si="15"/>
        <v>2102.5482999999999</v>
      </c>
      <c r="O68" s="134">
        <f t="shared" si="15"/>
        <v>565392.40100000007</v>
      </c>
      <c r="P68" s="20">
        <f t="shared" si="15"/>
        <v>3080</v>
      </c>
      <c r="Q68" s="20">
        <f t="shared" si="15"/>
        <v>3556.9155999999994</v>
      </c>
      <c r="R68" s="20">
        <f t="shared" si="15"/>
        <v>745579.93799999997</v>
      </c>
      <c r="S68" s="25"/>
      <c r="T68" s="25"/>
      <c r="U68" s="25"/>
      <c r="V68" s="25">
        <f t="shared" si="4"/>
        <v>3080</v>
      </c>
      <c r="W68" s="25">
        <f t="shared" si="1"/>
        <v>3556.9155999999994</v>
      </c>
      <c r="X68" s="25">
        <f t="shared" si="1"/>
        <v>745579.93799999997</v>
      </c>
      <c r="Y68" s="170">
        <f t="shared" ref="Y68:AD68" si="16">+Y61+Y64+Y66</f>
        <v>410</v>
      </c>
      <c r="Z68" s="170">
        <f t="shared" si="16"/>
        <v>1465.499</v>
      </c>
      <c r="AA68" s="108">
        <f t="shared" si="16"/>
        <v>246065.39199999999</v>
      </c>
      <c r="AB68" s="153">
        <f t="shared" si="16"/>
        <v>1687</v>
      </c>
      <c r="AC68" s="20">
        <f>+AC61+AC64+AC66</f>
        <v>240.95194999999998</v>
      </c>
      <c r="AD68" s="20">
        <f t="shared" si="16"/>
        <v>86864.818000000014</v>
      </c>
      <c r="AE68" s="20">
        <f>AE61+AE62+AE64+AE66</f>
        <v>202</v>
      </c>
      <c r="AF68" s="20">
        <f>+AF61+AF64+AF66</f>
        <v>11.9183</v>
      </c>
      <c r="AG68" s="20">
        <f>AG61+AG62+AG64+AG66</f>
        <v>20052.438840000003</v>
      </c>
      <c r="AH68" s="20">
        <f t="shared" ref="AH68:AJ68" si="17">AH61+AH62+AH64+AH66</f>
        <v>204</v>
      </c>
      <c r="AI68" s="20">
        <f>+AI61+AI64+AI66</f>
        <v>53.177569999999996</v>
      </c>
      <c r="AJ68" s="20">
        <f t="shared" si="17"/>
        <v>39360.852000000006</v>
      </c>
      <c r="AK68" s="20">
        <f>AK61+AK62+AK64+AK66</f>
        <v>324</v>
      </c>
      <c r="AL68" s="20">
        <f>+AL61+AL64+AL66</f>
        <v>11.589500000000001</v>
      </c>
      <c r="AM68" s="20">
        <f>AM61+AM62+AM64+AM66</f>
        <v>10986.241000000002</v>
      </c>
      <c r="AN68" s="20">
        <f>AN61+AN64+AN66+AN62</f>
        <v>347</v>
      </c>
      <c r="AO68" s="20">
        <f>+AO61+AO64+AO66</f>
        <v>23.692</v>
      </c>
      <c r="AP68" s="20">
        <f>+AP61+AP64+AP66+AP62</f>
        <v>18072.578519999999</v>
      </c>
      <c r="AQ68" s="108">
        <f t="shared" si="7"/>
        <v>8350</v>
      </c>
      <c r="AR68" s="108">
        <f t="shared" si="7"/>
        <v>8123.0419199999988</v>
      </c>
      <c r="AS68" s="108">
        <f t="shared" si="7"/>
        <v>1885310.8418390034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169">
        <f t="shared" ref="D69:I69" si="18">+D63+D65+D67</f>
        <v>348</v>
      </c>
      <c r="E69" s="157">
        <f t="shared" si="18"/>
        <v>483.54930000000002</v>
      </c>
      <c r="F69" s="24">
        <f t="shared" si="18"/>
        <v>534544.92752099654</v>
      </c>
      <c r="G69" s="156">
        <f t="shared" si="18"/>
        <v>118</v>
      </c>
      <c r="H69" s="157">
        <f t="shared" si="18"/>
        <v>795.59410000000003</v>
      </c>
      <c r="I69" s="23">
        <f t="shared" si="18"/>
        <v>339727.68900000001</v>
      </c>
      <c r="J69" s="116">
        <f t="shared" si="6"/>
        <v>466</v>
      </c>
      <c r="K69" s="116">
        <f t="shared" si="6"/>
        <v>1279.1433999999999</v>
      </c>
      <c r="L69" s="116">
        <f t="shared" si="6"/>
        <v>874272.61652099655</v>
      </c>
      <c r="M69" s="156">
        <f t="shared" ref="M69:R69" si="19">+M63+M65+M67</f>
        <v>504</v>
      </c>
      <c r="N69" s="157">
        <f t="shared" si="19"/>
        <v>9699.005799999999</v>
      </c>
      <c r="O69" s="23">
        <f t="shared" si="19"/>
        <v>2315587.4680000003</v>
      </c>
      <c r="P69" s="23">
        <f t="shared" si="19"/>
        <v>102</v>
      </c>
      <c r="Q69" s="23">
        <f t="shared" si="19"/>
        <v>2054.2946000000002</v>
      </c>
      <c r="R69" s="23">
        <f t="shared" si="19"/>
        <v>259229.05100000001</v>
      </c>
      <c r="S69" s="24"/>
      <c r="T69" s="24"/>
      <c r="U69" s="24"/>
      <c r="V69" s="116">
        <f t="shared" si="4"/>
        <v>102</v>
      </c>
      <c r="W69" s="116">
        <f t="shared" si="1"/>
        <v>2054.2946000000002</v>
      </c>
      <c r="X69" s="116">
        <f t="shared" si="1"/>
        <v>259229.05100000001</v>
      </c>
      <c r="Y69" s="214">
        <f t="shared" ref="Y69:AA69" si="20">+Y63+Y65+Y67</f>
        <v>35</v>
      </c>
      <c r="Z69" s="214">
        <f t="shared" si="20"/>
        <v>3819.4214999999999</v>
      </c>
      <c r="AA69" s="109">
        <f t="shared" si="20"/>
        <v>759112.18400000001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1107</v>
      </c>
      <c r="AR69" s="45">
        <f t="shared" si="7"/>
        <v>16851.865300000001</v>
      </c>
      <c r="AS69" s="45">
        <f t="shared" si="7"/>
        <v>4208201.3195209969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21">D68+D69</f>
        <v>407</v>
      </c>
      <c r="E71" s="36">
        <f t="shared" si="21"/>
        <v>497.23140000000001</v>
      </c>
      <c r="F71" s="37">
        <f t="shared" si="21"/>
        <v>546924.42299999995</v>
      </c>
      <c r="G71" s="36">
        <f t="shared" si="21"/>
        <v>440</v>
      </c>
      <c r="H71" s="36">
        <f t="shared" si="21"/>
        <v>1438.6617000000001</v>
      </c>
      <c r="I71" s="36">
        <f t="shared" si="21"/>
        <v>480284.37600000005</v>
      </c>
      <c r="J71" s="117">
        <f t="shared" si="6"/>
        <v>847</v>
      </c>
      <c r="K71" s="117">
        <f t="shared" si="6"/>
        <v>1935.8931000000002</v>
      </c>
      <c r="L71" s="117">
        <f t="shared" si="6"/>
        <v>1027208.799</v>
      </c>
      <c r="M71" s="36">
        <f t="shared" ref="M71:R71" si="22">M68+M69</f>
        <v>2219</v>
      </c>
      <c r="N71" s="36">
        <f t="shared" si="22"/>
        <v>11801.554099999999</v>
      </c>
      <c r="O71" s="36">
        <f t="shared" si="22"/>
        <v>2880979.8690000004</v>
      </c>
      <c r="P71" s="36">
        <f t="shared" si="22"/>
        <v>3182</v>
      </c>
      <c r="Q71" s="36">
        <f t="shared" si="22"/>
        <v>5611.2101999999995</v>
      </c>
      <c r="R71" s="36">
        <f t="shared" si="22"/>
        <v>1004808.9889999999</v>
      </c>
      <c r="S71" s="37"/>
      <c r="T71" s="37"/>
      <c r="U71" s="37"/>
      <c r="V71" s="117">
        <f t="shared" si="4"/>
        <v>3182</v>
      </c>
      <c r="W71" s="117">
        <f t="shared" si="4"/>
        <v>5611.2101999999995</v>
      </c>
      <c r="X71" s="117">
        <f t="shared" si="4"/>
        <v>1004808.9889999999</v>
      </c>
      <c r="Y71" s="218">
        <f t="shared" ref="Y71:AP71" si="23">Y68+Y69</f>
        <v>445</v>
      </c>
      <c r="Z71" s="36">
        <f t="shared" si="23"/>
        <v>5284.9205000000002</v>
      </c>
      <c r="AA71" s="37">
        <f t="shared" si="23"/>
        <v>1005177.576</v>
      </c>
      <c r="AB71" s="65">
        <f t="shared" si="23"/>
        <v>1687</v>
      </c>
      <c r="AC71" s="36">
        <f t="shared" si="23"/>
        <v>240.95194999999998</v>
      </c>
      <c r="AD71" s="36">
        <f t="shared" si="23"/>
        <v>86864.818000000014</v>
      </c>
      <c r="AE71" s="36">
        <f t="shared" si="23"/>
        <v>202</v>
      </c>
      <c r="AF71" s="36">
        <f t="shared" si="23"/>
        <v>11.9183</v>
      </c>
      <c r="AG71" s="36">
        <f t="shared" si="23"/>
        <v>20052.438840000003</v>
      </c>
      <c r="AH71" s="36">
        <f t="shared" si="23"/>
        <v>204</v>
      </c>
      <c r="AI71" s="36">
        <f t="shared" si="23"/>
        <v>53.177569999999996</v>
      </c>
      <c r="AJ71" s="36">
        <f t="shared" si="23"/>
        <v>39360.852000000006</v>
      </c>
      <c r="AK71" s="36">
        <f t="shared" si="23"/>
        <v>324</v>
      </c>
      <c r="AL71" s="36">
        <f t="shared" si="23"/>
        <v>11.589500000000001</v>
      </c>
      <c r="AM71" s="36">
        <f t="shared" si="23"/>
        <v>10986.241000000002</v>
      </c>
      <c r="AN71" s="36">
        <f t="shared" si="23"/>
        <v>347</v>
      </c>
      <c r="AO71" s="36">
        <f t="shared" si="23"/>
        <v>23.692</v>
      </c>
      <c r="AP71" s="36">
        <f t="shared" si="23"/>
        <v>18072.578519999999</v>
      </c>
      <c r="AQ71" s="46">
        <f t="shared" si="7"/>
        <v>9457</v>
      </c>
      <c r="AR71" s="46">
        <f t="shared" si="7"/>
        <v>24974.907219999994</v>
      </c>
      <c r="AS71" s="46">
        <f t="shared" si="7"/>
        <v>6093512.1613600012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A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10月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78"/>
      <c r="E6" s="78"/>
      <c r="F6" s="78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>
        <v>1</v>
      </c>
      <c r="N6" s="76">
        <v>30.533000000000001</v>
      </c>
      <c r="O6" s="258">
        <v>4716.5969999999998</v>
      </c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1</v>
      </c>
      <c r="AR6" s="108">
        <f t="shared" ref="AR6:AS21" si="2">SUM(K6,N6,W6,Z6,AC6,AF6,AI6,AL6,AO6)</f>
        <v>30.533000000000001</v>
      </c>
      <c r="AS6" s="108">
        <f t="shared" si="2"/>
        <v>4716.5969999999998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79"/>
      <c r="E7" s="79"/>
      <c r="F7" s="79"/>
      <c r="G7" s="79"/>
      <c r="H7" s="79"/>
      <c r="I7" s="79"/>
      <c r="J7" s="116">
        <f>SUM(D7,G7)</f>
        <v>0</v>
      </c>
      <c r="K7" s="116">
        <f t="shared" si="0"/>
        <v>0</v>
      </c>
      <c r="L7" s="116">
        <f t="shared" si="0"/>
        <v>0</v>
      </c>
      <c r="M7" s="77">
        <v>3</v>
      </c>
      <c r="N7" s="77">
        <v>387.21800000000002</v>
      </c>
      <c r="O7" s="259">
        <v>54247.625999999997</v>
      </c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3</v>
      </c>
      <c r="AR7" s="45">
        <f>SUM(K7,N7,W7,Z7,AC7,AF7,AI7,AL7,AO7)</f>
        <v>387.21800000000002</v>
      </c>
      <c r="AS7" s="45">
        <f t="shared" si="2"/>
        <v>54247.625999999997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>
        <v>1</v>
      </c>
      <c r="N8" s="76">
        <v>134.274</v>
      </c>
      <c r="O8" s="258">
        <v>13327.286</v>
      </c>
      <c r="P8" s="170">
        <v>1</v>
      </c>
      <c r="Q8" s="170">
        <v>58.768000000000001</v>
      </c>
      <c r="R8" s="170">
        <v>7498.4740000000002</v>
      </c>
      <c r="S8" s="25"/>
      <c r="T8" s="25"/>
      <c r="U8" s="25"/>
      <c r="V8" s="25">
        <f t="shared" ref="V8:X71" si="4">SUM(P8,S8)</f>
        <v>1</v>
      </c>
      <c r="W8" s="25">
        <f t="shared" si="1"/>
        <v>58.768000000000001</v>
      </c>
      <c r="X8" s="25">
        <f t="shared" si="1"/>
        <v>7498.4740000000002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2</v>
      </c>
      <c r="AR8" s="108">
        <f t="shared" si="5"/>
        <v>193.042</v>
      </c>
      <c r="AS8" s="108">
        <f t="shared" si="2"/>
        <v>20825.760000000002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79">
        <v>3</v>
      </c>
      <c r="E9" s="79">
        <v>143.99600000000001</v>
      </c>
      <c r="F9" s="79">
        <v>11657.822334619545</v>
      </c>
      <c r="G9" s="79"/>
      <c r="H9" s="79"/>
      <c r="I9" s="79"/>
      <c r="J9" s="116">
        <f t="shared" si="3"/>
        <v>3</v>
      </c>
      <c r="K9" s="116">
        <f t="shared" si="0"/>
        <v>143.99600000000001</v>
      </c>
      <c r="L9" s="116">
        <f t="shared" si="0"/>
        <v>11657.822334619545</v>
      </c>
      <c r="M9" s="77">
        <v>4</v>
      </c>
      <c r="N9" s="77">
        <v>360.1345</v>
      </c>
      <c r="O9" s="259">
        <v>25562.705999999998</v>
      </c>
      <c r="P9" s="214">
        <v>31</v>
      </c>
      <c r="Q9" s="214">
        <v>5227.5860000000002</v>
      </c>
      <c r="R9" s="214">
        <v>380481.15</v>
      </c>
      <c r="S9" s="24"/>
      <c r="T9" s="24"/>
      <c r="U9" s="24"/>
      <c r="V9" s="116">
        <f t="shared" si="4"/>
        <v>31</v>
      </c>
      <c r="W9" s="116">
        <f t="shared" si="1"/>
        <v>5227.5860000000002</v>
      </c>
      <c r="X9" s="116">
        <f t="shared" si="1"/>
        <v>380481.15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38</v>
      </c>
      <c r="AR9" s="45">
        <f t="shared" si="5"/>
        <v>5731.7165000000005</v>
      </c>
      <c r="AS9" s="45">
        <f t="shared" si="2"/>
        <v>417701.67833461956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8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9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8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9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8"/>
      <c r="P14" s="170">
        <v>226</v>
      </c>
      <c r="Q14" s="170">
        <v>1443.125</v>
      </c>
      <c r="R14" s="170">
        <v>331873.68599999999</v>
      </c>
      <c r="S14" s="40"/>
      <c r="T14" s="40"/>
      <c r="U14" s="40"/>
      <c r="V14" s="25">
        <f t="shared" si="4"/>
        <v>226</v>
      </c>
      <c r="W14" s="25">
        <f t="shared" si="1"/>
        <v>1443.125</v>
      </c>
      <c r="X14" s="25">
        <f t="shared" si="1"/>
        <v>331873.68599999999</v>
      </c>
      <c r="Y14" s="170">
        <v>34</v>
      </c>
      <c r="Z14" s="170">
        <v>182.04499999999999</v>
      </c>
      <c r="AA14" s="108">
        <v>32426.97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260</v>
      </c>
      <c r="AR14" s="108">
        <f t="shared" si="5"/>
        <v>1625.17</v>
      </c>
      <c r="AS14" s="108">
        <f t="shared" si="2"/>
        <v>364300.65599999996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9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78">
        <v>11</v>
      </c>
      <c r="E16" s="78">
        <v>5.0926</v>
      </c>
      <c r="F16" s="78">
        <v>3706.4876192129404</v>
      </c>
      <c r="G16" s="78">
        <v>13</v>
      </c>
      <c r="H16" s="78">
        <v>6.5002000000000004</v>
      </c>
      <c r="I16" s="78">
        <v>3551.88</v>
      </c>
      <c r="J16" s="25">
        <f t="shared" si="3"/>
        <v>24</v>
      </c>
      <c r="K16" s="25">
        <f t="shared" si="0"/>
        <v>11.5928</v>
      </c>
      <c r="L16" s="25">
        <f t="shared" si="0"/>
        <v>7258.3676192129406</v>
      </c>
      <c r="M16" s="76"/>
      <c r="N16" s="76"/>
      <c r="O16" s="258"/>
      <c r="P16" s="170">
        <v>202</v>
      </c>
      <c r="Q16" s="170">
        <v>613.74680000000001</v>
      </c>
      <c r="R16" s="170">
        <v>151508.75099999999</v>
      </c>
      <c r="S16" s="40"/>
      <c r="T16" s="40"/>
      <c r="U16" s="40"/>
      <c r="V16" s="25">
        <f t="shared" si="4"/>
        <v>202</v>
      </c>
      <c r="W16" s="25">
        <f t="shared" si="1"/>
        <v>613.74680000000001</v>
      </c>
      <c r="X16" s="25">
        <f t="shared" si="1"/>
        <v>151508.75099999999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26</v>
      </c>
      <c r="AI16" s="20">
        <v>16.300799999999999</v>
      </c>
      <c r="AJ16" s="20">
        <v>10132.245000000001</v>
      </c>
      <c r="AK16" s="20"/>
      <c r="AL16" s="20"/>
      <c r="AM16" s="20"/>
      <c r="AN16" s="20"/>
      <c r="AO16" s="20"/>
      <c r="AP16" s="20"/>
      <c r="AQ16" s="108">
        <f t="shared" si="5"/>
        <v>252</v>
      </c>
      <c r="AR16" s="108">
        <f t="shared" si="5"/>
        <v>641.6404</v>
      </c>
      <c r="AS16" s="108">
        <f t="shared" si="2"/>
        <v>168899.36361921293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9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8"/>
      <c r="P18" s="170">
        <v>159</v>
      </c>
      <c r="Q18" s="170">
        <v>260.13679999999999</v>
      </c>
      <c r="R18" s="170">
        <v>102686.942</v>
      </c>
      <c r="S18" s="110"/>
      <c r="T18" s="40"/>
      <c r="U18" s="40"/>
      <c r="V18" s="25">
        <f t="shared" si="4"/>
        <v>159</v>
      </c>
      <c r="W18" s="25">
        <f t="shared" si="1"/>
        <v>260.13679999999999</v>
      </c>
      <c r="X18" s="25">
        <f t="shared" si="1"/>
        <v>102686.942</v>
      </c>
      <c r="Y18" s="170"/>
      <c r="Z18" s="170"/>
      <c r="AA18" s="108"/>
      <c r="AB18" s="153"/>
      <c r="AC18" s="20"/>
      <c r="AD18" s="20"/>
      <c r="AE18" s="20">
        <v>194</v>
      </c>
      <c r="AF18" s="20">
        <v>15.5783</v>
      </c>
      <c r="AG18" s="20">
        <f>23566.396*1.08</f>
        <v>25451.707680000003</v>
      </c>
      <c r="AH18" s="20">
        <v>22</v>
      </c>
      <c r="AI18" s="20">
        <v>1.6637</v>
      </c>
      <c r="AJ18" s="20">
        <v>2561.453</v>
      </c>
      <c r="AK18" s="20"/>
      <c r="AL18" s="20"/>
      <c r="AM18" s="20"/>
      <c r="AN18" s="20"/>
      <c r="AO18" s="20"/>
      <c r="AP18" s="20"/>
      <c r="AQ18" s="108">
        <f t="shared" si="5"/>
        <v>375</v>
      </c>
      <c r="AR18" s="108">
        <f t="shared" si="5"/>
        <v>277.37880000000001</v>
      </c>
      <c r="AS18" s="108">
        <f t="shared" si="2"/>
        <v>130700.10268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9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20</v>
      </c>
      <c r="N20" s="76">
        <v>1452.9770000000001</v>
      </c>
      <c r="O20" s="258">
        <v>138797.55100000001</v>
      </c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>
        <v>25</v>
      </c>
      <c r="Z20" s="170">
        <v>1986.8614</v>
      </c>
      <c r="AA20" s="108">
        <v>217612.22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45</v>
      </c>
      <c r="AR20" s="108">
        <f t="shared" si="5"/>
        <v>3439.8384000000001</v>
      </c>
      <c r="AS20" s="108">
        <f t="shared" si="2"/>
        <v>356409.77100000001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79"/>
      <c r="E21" s="79"/>
      <c r="F21" s="14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96</v>
      </c>
      <c r="N21" s="77">
        <v>8726.0100999999995</v>
      </c>
      <c r="O21" s="259">
        <v>911227.71200000006</v>
      </c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>
        <v>55</v>
      </c>
      <c r="Z21" s="214">
        <v>5765.7984999999999</v>
      </c>
      <c r="AA21" s="109">
        <v>651889.17200000002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151</v>
      </c>
      <c r="AR21" s="45">
        <f t="shared" si="5"/>
        <v>14491.8086</v>
      </c>
      <c r="AS21" s="45">
        <f t="shared" si="2"/>
        <v>1563116.8840000001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8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9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17</v>
      </c>
      <c r="N24" s="76">
        <v>110.2859</v>
      </c>
      <c r="O24" s="258">
        <v>30299.166000000001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17</v>
      </c>
      <c r="AR24" s="108">
        <f t="shared" si="5"/>
        <v>110.2859</v>
      </c>
      <c r="AS24" s="108">
        <f t="shared" si="5"/>
        <v>30299.166000000001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40</v>
      </c>
      <c r="N25" s="77">
        <v>251.06780000000001</v>
      </c>
      <c r="O25" s="259">
        <v>69705.531000000003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40</v>
      </c>
      <c r="AR25" s="45">
        <f t="shared" si="5"/>
        <v>251.06780000000001</v>
      </c>
      <c r="AS25" s="45">
        <f t="shared" si="5"/>
        <v>69705.531000000003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8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9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8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9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78">
        <v>25</v>
      </c>
      <c r="E30" s="78">
        <v>4.4827000000000004</v>
      </c>
      <c r="F30" s="78">
        <v>8570.2492319355515</v>
      </c>
      <c r="G30" s="78">
        <v>28</v>
      </c>
      <c r="H30" s="78">
        <v>3.7812999999999999</v>
      </c>
      <c r="I30" s="78">
        <v>7742.2079999999996</v>
      </c>
      <c r="J30" s="25">
        <f t="shared" si="3"/>
        <v>53</v>
      </c>
      <c r="K30" s="25">
        <f t="shared" si="3"/>
        <v>8.2639999999999993</v>
      </c>
      <c r="L30" s="25">
        <f t="shared" si="3"/>
        <v>16312.45723193555</v>
      </c>
      <c r="M30" s="76"/>
      <c r="N30" s="76"/>
      <c r="O30" s="258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260</v>
      </c>
      <c r="Z30" s="170">
        <v>80.245800000000003</v>
      </c>
      <c r="AA30" s="108">
        <v>33119.953000000001</v>
      </c>
      <c r="AB30" s="153">
        <v>3191</v>
      </c>
      <c r="AC30" s="20">
        <v>635.69470000000001</v>
      </c>
      <c r="AD30" s="20">
        <v>278672.70500000002</v>
      </c>
      <c r="AE30" s="20"/>
      <c r="AF30" s="20"/>
      <c r="AG30" s="20"/>
      <c r="AH30" s="20">
        <v>76</v>
      </c>
      <c r="AI30" s="20">
        <v>10.115600000000001</v>
      </c>
      <c r="AJ30" s="20">
        <v>14674.316000000001</v>
      </c>
      <c r="AK30" s="20">
        <v>74</v>
      </c>
      <c r="AL30" s="20">
        <v>1.9608000000000001</v>
      </c>
      <c r="AM30" s="20">
        <v>1802.675</v>
      </c>
      <c r="AN30" s="20">
        <v>492</v>
      </c>
      <c r="AO30" s="20">
        <v>34.559269999999998</v>
      </c>
      <c r="AP30" s="20">
        <f>23554.258*1.08</f>
        <v>25438.598640000004</v>
      </c>
      <c r="AQ30" s="108">
        <f t="shared" si="5"/>
        <v>4146</v>
      </c>
      <c r="AR30" s="108">
        <f t="shared" si="5"/>
        <v>770.84016999999994</v>
      </c>
      <c r="AS30" s="108">
        <f t="shared" si="5"/>
        <v>370020.70487193554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9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125</v>
      </c>
      <c r="N32" s="76">
        <v>253.62739999999999</v>
      </c>
      <c r="O32" s="258">
        <v>87675.225999999995</v>
      </c>
      <c r="P32" s="170">
        <v>139</v>
      </c>
      <c r="Q32" s="170">
        <v>611.45619999999997</v>
      </c>
      <c r="R32" s="170">
        <v>116822.633</v>
      </c>
      <c r="S32" s="40"/>
      <c r="T32" s="40"/>
      <c r="U32" s="40"/>
      <c r="V32" s="25">
        <f t="shared" si="4"/>
        <v>139</v>
      </c>
      <c r="W32" s="25">
        <f t="shared" si="1"/>
        <v>611.45619999999997</v>
      </c>
      <c r="X32" s="25">
        <f t="shared" si="1"/>
        <v>116822.633</v>
      </c>
      <c r="Y32" s="170">
        <v>227</v>
      </c>
      <c r="Z32" s="170">
        <v>341.08420000000001</v>
      </c>
      <c r="AA32" s="108">
        <v>98953.142000000007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491</v>
      </c>
      <c r="AR32" s="108">
        <f t="shared" si="5"/>
        <v>1206.1677999999999</v>
      </c>
      <c r="AS32" s="108">
        <f t="shared" si="5"/>
        <v>303451.00099999999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9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78"/>
      <c r="E34" s="78"/>
      <c r="F34" s="78"/>
      <c r="G34" s="78">
        <v>11</v>
      </c>
      <c r="H34" s="78">
        <v>1.1597999999999999</v>
      </c>
      <c r="I34" s="78">
        <v>488.25599999999997</v>
      </c>
      <c r="J34" s="25">
        <f t="shared" si="3"/>
        <v>11</v>
      </c>
      <c r="K34" s="25">
        <f t="shared" si="3"/>
        <v>1.1597999999999999</v>
      </c>
      <c r="L34" s="25">
        <f t="shared" si="3"/>
        <v>488.25599999999997</v>
      </c>
      <c r="M34" s="76">
        <v>197</v>
      </c>
      <c r="N34" s="76">
        <v>61.443399999999997</v>
      </c>
      <c r="O34" s="258">
        <v>24110.977999999999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565</v>
      </c>
      <c r="AC34" s="20">
        <v>236.9718</v>
      </c>
      <c r="AD34" s="20">
        <v>102427.099</v>
      </c>
      <c r="AE34" s="20"/>
      <c r="AF34" s="20"/>
      <c r="AG34" s="20"/>
      <c r="AH34" s="20">
        <v>118</v>
      </c>
      <c r="AI34" s="20">
        <v>95.595399999999998</v>
      </c>
      <c r="AJ34" s="20">
        <v>44216.781000000003</v>
      </c>
      <c r="AK34" s="20"/>
      <c r="AL34" s="20"/>
      <c r="AM34" s="20"/>
      <c r="AN34" s="20">
        <v>5</v>
      </c>
      <c r="AO34" s="20">
        <v>8.0000000000000002E-3</v>
      </c>
      <c r="AP34" s="20">
        <f>8.59*1.08</f>
        <v>9.2772000000000006</v>
      </c>
      <c r="AQ34" s="108">
        <f t="shared" si="5"/>
        <v>896</v>
      </c>
      <c r="AR34" s="108">
        <f t="shared" si="5"/>
        <v>395.17839999999995</v>
      </c>
      <c r="AS34" s="108">
        <f t="shared" si="5"/>
        <v>171252.39120000001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9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8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9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78">
        <v>14</v>
      </c>
      <c r="E38" s="78">
        <v>0.79979999999999996</v>
      </c>
      <c r="F38" s="78">
        <v>777.73607563822998</v>
      </c>
      <c r="G38" s="78"/>
      <c r="H38" s="78"/>
      <c r="I38" s="78"/>
      <c r="J38" s="25">
        <f t="shared" si="3"/>
        <v>14</v>
      </c>
      <c r="K38" s="25">
        <f t="shared" si="3"/>
        <v>0.79979999999999996</v>
      </c>
      <c r="L38" s="25">
        <f t="shared" si="3"/>
        <v>777.73607563822998</v>
      </c>
      <c r="M38" s="76"/>
      <c r="N38" s="76"/>
      <c r="O38" s="258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760</v>
      </c>
      <c r="AC38" s="20">
        <v>139.45339999999999</v>
      </c>
      <c r="AD38" s="20">
        <v>68048.635999999999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774</v>
      </c>
      <c r="AR38" s="108">
        <f t="shared" si="5"/>
        <v>140.25319999999999</v>
      </c>
      <c r="AS38" s="108">
        <f t="shared" si="5"/>
        <v>68826.372075638224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9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>
        <v>1</v>
      </c>
      <c r="N40" s="76">
        <v>6.5523999999999996</v>
      </c>
      <c r="O40" s="258">
        <v>4880.2560000000003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6.5523999999999996</v>
      </c>
      <c r="AS40" s="108">
        <f t="shared" si="5"/>
        <v>4880.2560000000003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9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78">
        <v>1</v>
      </c>
      <c r="E42" s="78">
        <v>3.5785999999999998</v>
      </c>
      <c r="F42" s="78">
        <v>4216.1579763545606</v>
      </c>
      <c r="G42" s="78">
        <v>2</v>
      </c>
      <c r="H42" s="78">
        <v>20.279800000000002</v>
      </c>
      <c r="I42" s="78">
        <v>19324.807000000001</v>
      </c>
      <c r="J42" s="25">
        <f t="shared" si="3"/>
        <v>3</v>
      </c>
      <c r="K42" s="25">
        <f t="shared" si="3"/>
        <v>23.858400000000003</v>
      </c>
      <c r="L42" s="25">
        <f t="shared" si="3"/>
        <v>23540.96497635456</v>
      </c>
      <c r="M42" s="76">
        <v>18</v>
      </c>
      <c r="N42" s="76">
        <v>824.19870000000003</v>
      </c>
      <c r="O42" s="258">
        <v>195778.16899999999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21</v>
      </c>
      <c r="AR42" s="108">
        <f t="shared" si="5"/>
        <v>848.05709999999999</v>
      </c>
      <c r="AS42" s="108">
        <f t="shared" si="5"/>
        <v>219319.13397635455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79">
        <v>56</v>
      </c>
      <c r="E43" s="79">
        <v>571.26900000000001</v>
      </c>
      <c r="F43" s="79">
        <v>615227.68166962429</v>
      </c>
      <c r="G43" s="79">
        <v>26</v>
      </c>
      <c r="H43" s="79">
        <v>280.39699999999999</v>
      </c>
      <c r="I43" s="79">
        <v>293857.21399999998</v>
      </c>
      <c r="J43" s="116">
        <f t="shared" si="3"/>
        <v>82</v>
      </c>
      <c r="K43" s="116">
        <f t="shared" si="3"/>
        <v>851.66599999999994</v>
      </c>
      <c r="L43" s="116">
        <f t="shared" si="3"/>
        <v>909084.89566962421</v>
      </c>
      <c r="M43" s="77">
        <v>12</v>
      </c>
      <c r="N43" s="77">
        <v>153.96</v>
      </c>
      <c r="O43" s="259">
        <v>79989.736999999994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94</v>
      </c>
      <c r="AR43" s="45">
        <f t="shared" si="5"/>
        <v>1005.626</v>
      </c>
      <c r="AS43" s="45">
        <f t="shared" si="5"/>
        <v>989074.63266962417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20</v>
      </c>
      <c r="N44" s="76">
        <v>1.1869000000000001</v>
      </c>
      <c r="O44" s="258">
        <v>633.24099999999999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20</v>
      </c>
      <c r="AR44" s="108">
        <f t="shared" si="5"/>
        <v>1.1869000000000001</v>
      </c>
      <c r="AS44" s="108">
        <f t="shared" si="5"/>
        <v>633.24099999999999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/>
      <c r="N45" s="77"/>
      <c r="O45" s="259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8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9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40</v>
      </c>
      <c r="N48" s="76">
        <v>17.9055</v>
      </c>
      <c r="O48" s="258">
        <v>6458.8010000000004</v>
      </c>
      <c r="P48" s="170">
        <v>1</v>
      </c>
      <c r="Q48" s="170">
        <v>2.1</v>
      </c>
      <c r="R48" s="170">
        <v>498.50599999999997</v>
      </c>
      <c r="S48" s="111"/>
      <c r="T48" s="40"/>
      <c r="U48" s="40"/>
      <c r="V48" s="25">
        <f t="shared" si="4"/>
        <v>1</v>
      </c>
      <c r="W48" s="25">
        <f t="shared" si="1"/>
        <v>2.1</v>
      </c>
      <c r="X48" s="25">
        <f t="shared" si="1"/>
        <v>498.50599999999997</v>
      </c>
      <c r="Y48" s="170">
        <v>6</v>
      </c>
      <c r="Z48" s="170">
        <v>5.8310000000000004</v>
      </c>
      <c r="AA48" s="108">
        <v>1874.903</v>
      </c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47</v>
      </c>
      <c r="AR48" s="108">
        <f t="shared" si="5"/>
        <v>25.836500000000001</v>
      </c>
      <c r="AS48" s="108">
        <f t="shared" si="5"/>
        <v>8832.2100000000009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59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78">
        <v>1</v>
      </c>
      <c r="E50" s="78">
        <v>188.45400000000001</v>
      </c>
      <c r="F50" s="78">
        <v>58564.923151550895</v>
      </c>
      <c r="G50" s="78"/>
      <c r="H50" s="78"/>
      <c r="I50" s="78"/>
      <c r="J50" s="25">
        <f t="shared" si="3"/>
        <v>1</v>
      </c>
      <c r="K50" s="25">
        <f t="shared" si="3"/>
        <v>188.45400000000001</v>
      </c>
      <c r="L50" s="25">
        <f t="shared" si="3"/>
        <v>58564.923151550895</v>
      </c>
      <c r="M50" s="76">
        <v>1</v>
      </c>
      <c r="N50" s="76">
        <v>104.3068</v>
      </c>
      <c r="O50" s="258">
        <v>38804.353999999999</v>
      </c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2</v>
      </c>
      <c r="AR50" s="108">
        <f t="shared" si="5"/>
        <v>292.76080000000002</v>
      </c>
      <c r="AS50" s="108">
        <f t="shared" si="5"/>
        <v>97369.277151550894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79"/>
      <c r="E51" s="79"/>
      <c r="F51" s="79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7">
        <v>1</v>
      </c>
      <c r="N51" s="77">
        <v>80.031300000000002</v>
      </c>
      <c r="O51" s="259">
        <v>30257.966</v>
      </c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1</v>
      </c>
      <c r="AR51" s="45">
        <f t="shared" si="5"/>
        <v>80.031300000000002</v>
      </c>
      <c r="AS51" s="45">
        <f t="shared" si="5"/>
        <v>30257.966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8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172</v>
      </c>
      <c r="N53" s="77">
        <v>1222.579</v>
      </c>
      <c r="O53" s="259">
        <v>502853.87</v>
      </c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172</v>
      </c>
      <c r="AR53" s="45">
        <f t="shared" si="5"/>
        <v>1222.579</v>
      </c>
      <c r="AS53" s="45">
        <f t="shared" si="5"/>
        <v>502853.87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8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1</v>
      </c>
      <c r="AL54" s="20">
        <v>8.9999999999999993E-3</v>
      </c>
      <c r="AM54" s="20">
        <v>13.802</v>
      </c>
      <c r="AN54" s="20">
        <v>7</v>
      </c>
      <c r="AO54" s="20">
        <v>8.2900000000000001E-2</v>
      </c>
      <c r="AP54" s="20">
        <f>132.36*1.08</f>
        <v>142.94880000000003</v>
      </c>
      <c r="AQ54" s="108">
        <f t="shared" si="5"/>
        <v>8</v>
      </c>
      <c r="AR54" s="108">
        <f t="shared" si="5"/>
        <v>9.1899999999999996E-2</v>
      </c>
      <c r="AS54" s="108">
        <f t="shared" si="5"/>
        <v>156.75080000000003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9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>
        <v>4</v>
      </c>
      <c r="N56" s="76">
        <v>0.57499999999999996</v>
      </c>
      <c r="O56" s="258">
        <v>750.92399999999998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4</v>
      </c>
      <c r="AR56" s="108">
        <f t="shared" si="5"/>
        <v>0.57499999999999996</v>
      </c>
      <c r="AS56" s="108">
        <f t="shared" si="5"/>
        <v>750.92399999999998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1</v>
      </c>
      <c r="N57" s="77">
        <v>0.104</v>
      </c>
      <c r="O57" s="259">
        <v>126.922</v>
      </c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1</v>
      </c>
      <c r="AR57" s="45">
        <f t="shared" si="5"/>
        <v>0.104</v>
      </c>
      <c r="AS57" s="45">
        <f t="shared" si="5"/>
        <v>126.922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80"/>
      <c r="E58" s="151"/>
      <c r="F58" s="80"/>
      <c r="G58" s="207"/>
      <c r="H58" s="201"/>
      <c r="I58" s="201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60">
        <v>2431</v>
      </c>
      <c r="N58" s="261">
        <v>220.87739999999999</v>
      </c>
      <c r="O58" s="268">
        <v>91030.713000000003</v>
      </c>
      <c r="P58" s="217">
        <v>19</v>
      </c>
      <c r="Q58" s="217">
        <v>47.988399999999999</v>
      </c>
      <c r="R58" s="217">
        <v>14940.073</v>
      </c>
      <c r="S58" s="51"/>
      <c r="T58" s="51"/>
      <c r="U58" s="42"/>
      <c r="V58" s="25">
        <f t="shared" si="4"/>
        <v>19</v>
      </c>
      <c r="W58" s="25">
        <f t="shared" si="1"/>
        <v>47.988399999999999</v>
      </c>
      <c r="X58" s="25">
        <f t="shared" si="1"/>
        <v>14940.073</v>
      </c>
      <c r="Y58" s="217">
        <v>99</v>
      </c>
      <c r="Z58" s="217">
        <v>4.9322999999999997</v>
      </c>
      <c r="AA58" s="330">
        <v>3534.4659999999999</v>
      </c>
      <c r="AB58" s="188">
        <v>262</v>
      </c>
      <c r="AC58" s="174">
        <v>9.1137499999999996</v>
      </c>
      <c r="AD58" s="174">
        <v>7947.8919999999998</v>
      </c>
      <c r="AE58" s="174"/>
      <c r="AF58" s="174"/>
      <c r="AG58" s="174"/>
      <c r="AH58" s="185">
        <v>91</v>
      </c>
      <c r="AI58" s="185">
        <v>20.8536</v>
      </c>
      <c r="AJ58" s="185">
        <v>6346.5349999999999</v>
      </c>
      <c r="AK58" s="185">
        <v>42</v>
      </c>
      <c r="AL58" s="185">
        <v>1.4577</v>
      </c>
      <c r="AM58" s="185">
        <v>1474.6759999999999</v>
      </c>
      <c r="AN58" s="174">
        <v>5</v>
      </c>
      <c r="AO58" s="174">
        <v>0.45979999999999999</v>
      </c>
      <c r="AP58" s="174">
        <f>456.64*1.08</f>
        <v>493.1712</v>
      </c>
      <c r="AQ58" s="108">
        <f t="shared" ref="AQ58:AS71" si="7">SUM(J58,M58,V58,Y58,AB58,AE58,AH58,AK58,AN58)</f>
        <v>2949</v>
      </c>
      <c r="AR58" s="108">
        <f t="shared" si="7"/>
        <v>305.68294999999995</v>
      </c>
      <c r="AS58" s="108">
        <f t="shared" si="7"/>
        <v>125767.52620000001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52"/>
      <c r="E59" s="78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9"/>
      <c r="N59" s="76"/>
      <c r="O59" s="263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4">
        <v>94</v>
      </c>
      <c r="N60" s="77">
        <v>2.9089999999999998</v>
      </c>
      <c r="O60" s="265">
        <v>2644.3049999999998</v>
      </c>
      <c r="P60" s="214">
        <v>22</v>
      </c>
      <c r="Q60" s="214">
        <v>145.35040000000001</v>
      </c>
      <c r="R60" s="214">
        <v>49051.360999999997</v>
      </c>
      <c r="S60" s="41"/>
      <c r="T60" s="41"/>
      <c r="U60" s="41"/>
      <c r="V60" s="112">
        <f t="shared" si="4"/>
        <v>22</v>
      </c>
      <c r="W60" s="112">
        <f t="shared" si="1"/>
        <v>145.35040000000001</v>
      </c>
      <c r="X60" s="112">
        <f t="shared" si="1"/>
        <v>49051.360999999997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116</v>
      </c>
      <c r="AR60" s="45">
        <f t="shared" si="7"/>
        <v>148.2594</v>
      </c>
      <c r="AS60" s="45">
        <f t="shared" si="7"/>
        <v>51695.665999999997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80">
        <f>+D6+D8+D10+D12+D14+D16+D18+D20+D22+D24+D26+D28+D30+D32+D34+D36+D38+D40+D42+D44+D46+D48+D50+D52+D54+D56+D58</f>
        <v>52</v>
      </c>
      <c r="E61" s="80">
        <f>+E6+E8+E10+E12+E14+E16+E18+E20+E22+E24+E26+E28+E30+E32+E34+E36+E38+E40+E42+E44+E46+E48+E50+E52+E54+E56+E58</f>
        <v>202.40770000000001</v>
      </c>
      <c r="F61" s="80">
        <f>+F6+F8+F10+F12+F14+F16+F18+F20+F22+F24+F26+F28+F30+F32+F34+F36+F38+F40+F42+F44+F46+F48+F50+F52+F54+F56+F58</f>
        <v>75835.554054692184</v>
      </c>
      <c r="G61" s="208">
        <f t="shared" ref="G61:I61" si="8">+G6+G8+G10+G12+G14+G16+G18+G20+G22+G24+G26+G28+G30+G32+G34+G36+G38+G40+G42+G44+G46+G48+G50+G52+G54+G56+G58</f>
        <v>54</v>
      </c>
      <c r="H61" s="151">
        <f t="shared" si="8"/>
        <v>31.721100000000003</v>
      </c>
      <c r="I61" s="159">
        <f t="shared" si="8"/>
        <v>31107.150999999998</v>
      </c>
      <c r="J61" s="25">
        <f t="shared" si="6"/>
        <v>106</v>
      </c>
      <c r="K61" s="25">
        <f t="shared" si="6"/>
        <v>234.12880000000001</v>
      </c>
      <c r="L61" s="25">
        <f t="shared" si="6"/>
        <v>106942.70505469218</v>
      </c>
      <c r="M61" s="266">
        <f>+M6+M8+M10+M12+M14+M16+M18+M20+M22+M24+M26+M28+M30+M32+M34+M36+M38+M40+M42+M44+M46+M48+M50+M52+M54+M56+M58</f>
        <v>2876</v>
      </c>
      <c r="N61" s="267">
        <f>+N6+N8+N10+N12+N14+N16+N18+N20+N22+N24+N26+N28+N30+N32+N34+N36+N38+N40+N42+N44+N46+N48+N50+N52+N54+N56+N58</f>
        <v>3218.7433999999998</v>
      </c>
      <c r="O61" s="262">
        <f>+O6+O8+O10+O12+O14+O16+O18+O20+O22+O24+O26+O28+O30+O32+O34+O36+O38+O40+O42+O44+O46+O48+O50+O52+O54+O56+O58</f>
        <v>637263.26199999999</v>
      </c>
      <c r="P61" s="174">
        <f t="shared" ref="P61:R61" si="9">+P6+P8+P10+P12+P14+P16+P18+P20+P22+P24+P26+P28+P30+P32+P34+P36+P38+P40+P42+P44+P46+P48+P50+P52+P54+P56+P58</f>
        <v>747</v>
      </c>
      <c r="Q61" s="174">
        <f t="shared" si="9"/>
        <v>3037.3212000000003</v>
      </c>
      <c r="R61" s="174">
        <f t="shared" si="9"/>
        <v>725829.06500000006</v>
      </c>
      <c r="S61" s="52"/>
      <c r="T61" s="52"/>
      <c r="U61" s="52"/>
      <c r="V61" s="25">
        <f t="shared" si="4"/>
        <v>747</v>
      </c>
      <c r="W61" s="25">
        <f t="shared" si="1"/>
        <v>3037.3212000000003</v>
      </c>
      <c r="X61" s="25">
        <f t="shared" si="1"/>
        <v>725829.06500000006</v>
      </c>
      <c r="Y61" s="217">
        <f t="shared" ref="Y61:AD61" si="10">+Y6+Y8+Y10+Y12+Y14+Y16+Y18+Y20+Y22+Y24+Y26+Y28+Y30+Y32+Y34+Y36+Y38+Y40+Y42+Y44+Y46+Y48+Y50+Y52+Y54+Y56+Y58</f>
        <v>651</v>
      </c>
      <c r="Z61" s="217">
        <f t="shared" si="10"/>
        <v>2600.9996999999998</v>
      </c>
      <c r="AA61" s="330">
        <f t="shared" si="10"/>
        <v>387521.65399999998</v>
      </c>
      <c r="AB61" s="188">
        <f t="shared" si="10"/>
        <v>4778</v>
      </c>
      <c r="AC61" s="174">
        <f t="shared" si="10"/>
        <v>1021.23365</v>
      </c>
      <c r="AD61" s="174">
        <f t="shared" si="10"/>
        <v>457096.33199999999</v>
      </c>
      <c r="AE61" s="185">
        <f>+AE6+AE8+AE10+AE12+AE14+AE16+AE18+AE20+AE22+AE24+AE26+AE28+AE30+AE32+AE34+AE36+AE38+AE40+AE42+AE44+AE46+AE48+AE50+AE52+AE54+AE56+AE58</f>
        <v>194</v>
      </c>
      <c r="AF61" s="185">
        <f>+AF6+AF8+AF10+AF12+AF14+AF16+AF18+AF20+AF22+AF24+AF26+AF28+AF30+AF32+AF34+AF36+AF38+AF40+AF42+AF44+AF46+AF48+AF50+AF52+AF54+AF56+AF58</f>
        <v>15.5783</v>
      </c>
      <c r="AG61" s="185">
        <f>+AG6+AG8+AG10+AG12+AG14+AG16+AG18+AG20+AG22+AG24+AG26+AG28+AG30+AG32+AG34+AG36+AG38+AG40+AG42+AG44+AG46+AG48+AG50+AG52+AG54+AG56+AG58</f>
        <v>25451.707680000003</v>
      </c>
      <c r="AH61" s="174">
        <f t="shared" ref="AH61:AP61" si="11">+AH6+AH8+AH10+AH12+AH14+AH16+AH18+AH20+AH22+AH24+AH26+AH28+AH30+AH32+AH34+AH36+AH38+AH40+AH42+AH44+AH46+AH48+AH50+AH52+AH54+AH56+AH58</f>
        <v>333</v>
      </c>
      <c r="AI61" s="174">
        <f t="shared" si="11"/>
        <v>144.5291</v>
      </c>
      <c r="AJ61" s="174">
        <f t="shared" si="11"/>
        <v>77931.330000000016</v>
      </c>
      <c r="AK61" s="185">
        <f t="shared" si="11"/>
        <v>117</v>
      </c>
      <c r="AL61" s="185">
        <f t="shared" si="11"/>
        <v>3.4275000000000002</v>
      </c>
      <c r="AM61" s="185">
        <f t="shared" si="11"/>
        <v>3291.1529999999998</v>
      </c>
      <c r="AN61" s="174">
        <f t="shared" si="11"/>
        <v>509</v>
      </c>
      <c r="AO61" s="174">
        <f t="shared" si="11"/>
        <v>35.109970000000004</v>
      </c>
      <c r="AP61" s="174">
        <f t="shared" si="11"/>
        <v>26083.995840000003</v>
      </c>
      <c r="AQ61" s="108">
        <f t="shared" si="7"/>
        <v>10311</v>
      </c>
      <c r="AR61" s="108">
        <f t="shared" si="7"/>
        <v>10311.071619999999</v>
      </c>
      <c r="AS61" s="108">
        <f t="shared" si="7"/>
        <v>2447411.2045746921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52"/>
      <c r="E62" s="152"/>
      <c r="F62" s="152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9"/>
      <c r="N62" s="76"/>
      <c r="O62" s="263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79">
        <f>+D7+D9+D11+D13+D15+D17+D19+D21+D23+D25+D27+D29+D31+D33+D35+D37+D39+D41+D43+D45+D47+D49+D51+D53+D55+D57+D60</f>
        <v>59</v>
      </c>
      <c r="E63" s="79">
        <f>+E7+E9+E11+E13+E15+E17+E19+E21+E23+E25+E27+E29+E31+E33+E35+E37+E39+E41+E43+E45+E47+E49+E51+E53+E55+E57+E60</f>
        <v>715.26499999999999</v>
      </c>
      <c r="F63" s="79">
        <f>+F7+F9+F11+F13+F15+F17+F19+F21+F23+F25+F27+F29+F31+F33+F35+F37+F39+F41+F43+F45+F47+F49+F51+F53+F55+F57+F60</f>
        <v>626885.50400424388</v>
      </c>
      <c r="G63" s="148">
        <f t="shared" ref="G63:I63" si="12">+G7+G9+G11+G13+G15+G17+G19+G21+G23+G25+G27+G29+G31+G33+G35+G37+G39+G41+G43+G45+G47+G49+G51+G53+G55+G57+G60</f>
        <v>26</v>
      </c>
      <c r="H63" s="79">
        <f t="shared" si="12"/>
        <v>280.39699999999999</v>
      </c>
      <c r="I63" s="79">
        <f t="shared" si="12"/>
        <v>293857.21399999998</v>
      </c>
      <c r="J63" s="112">
        <f t="shared" si="6"/>
        <v>85</v>
      </c>
      <c r="K63" s="112">
        <f t="shared" si="6"/>
        <v>995.66200000000003</v>
      </c>
      <c r="L63" s="112">
        <f t="shared" si="6"/>
        <v>920742.71800424391</v>
      </c>
      <c r="M63" s="264">
        <f>+M7+M9+M11+M13+M15+M17+M19+M21+M23+M25+M27+M29+M31+M33+M35+M37+M39+M41+M43+M45+M47+M49+M51+M53+M55+M57+M60</f>
        <v>423</v>
      </c>
      <c r="N63" s="77">
        <f>+N7+N9+N11+N13+N15+N17+N19+N21+N23+N25+N27+N29+N31+N33+N35+N37+N39+N41+N43+N45+N47+N49+N51+N53+N55+N57+N60</f>
        <v>11184.0137</v>
      </c>
      <c r="O63" s="265">
        <f>+O7+O9+O11+O13+O15+O17+O19+O21+O23+O25+O27+O29+O31+O33+O35+O37+O39+O41+O43+O45+O47+O49+O51+O53+O55+O57+O60</f>
        <v>1676616.375</v>
      </c>
      <c r="P63" s="23">
        <f t="shared" ref="P63:R63" si="13">+P7+P9+P11+P13+P15+P17+P19+P21+P23+P25+P27+P29+P31+P33+P35+P37+P39+P41+P43+P45+P47+P49+P51+P53+P55+P57+P60</f>
        <v>53</v>
      </c>
      <c r="Q63" s="23">
        <f t="shared" si="13"/>
        <v>5372.9364000000005</v>
      </c>
      <c r="R63" s="23">
        <f t="shared" si="13"/>
        <v>429532.511</v>
      </c>
      <c r="S63" s="44"/>
      <c r="T63" s="44"/>
      <c r="U63" s="44"/>
      <c r="V63" s="112">
        <f t="shared" si="4"/>
        <v>53</v>
      </c>
      <c r="W63" s="112">
        <f t="shared" si="1"/>
        <v>5372.9364000000005</v>
      </c>
      <c r="X63" s="112">
        <f t="shared" si="1"/>
        <v>429532.511</v>
      </c>
      <c r="Y63" s="214">
        <f t="shared" ref="Y63:AA63" si="14">+Y7+Y9+Y11+Y13+Y15+Y17+Y19+Y21+Y23+Y25+Y27+Y29+Y31+Y33+Y35+Y37+Y39+Y41+Y43+Y45+Y47+Y49+Y51+Y53+Y55+Y57+Y60</f>
        <v>55</v>
      </c>
      <c r="Z63" s="214">
        <f t="shared" si="14"/>
        <v>5765.7984999999999</v>
      </c>
      <c r="AA63" s="109">
        <f t="shared" si="14"/>
        <v>651889.17200000002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616</v>
      </c>
      <c r="AR63" s="45">
        <f t="shared" si="7"/>
        <v>23318.410599999999</v>
      </c>
      <c r="AS63" s="45">
        <f t="shared" si="7"/>
        <v>3678780.7760042436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78"/>
      <c r="E64" s="78"/>
      <c r="F64" s="78"/>
      <c r="G64" s="78">
        <v>260</v>
      </c>
      <c r="H64" s="78">
        <v>584.95839999999998</v>
      </c>
      <c r="I64" s="78">
        <v>112093.74099999999</v>
      </c>
      <c r="J64" s="25">
        <f t="shared" si="6"/>
        <v>260</v>
      </c>
      <c r="K64" s="25">
        <f t="shared" si="6"/>
        <v>584.95839999999998</v>
      </c>
      <c r="L64" s="25">
        <f t="shared" si="6"/>
        <v>112093.74099999999</v>
      </c>
      <c r="M64" s="76">
        <v>414</v>
      </c>
      <c r="N64" s="76">
        <v>49.168599999999998</v>
      </c>
      <c r="O64" s="263">
        <v>49352.510999999999</v>
      </c>
      <c r="P64" s="20">
        <v>3301</v>
      </c>
      <c r="Q64" s="20">
        <v>1249.8584000000001</v>
      </c>
      <c r="R64" s="20">
        <v>538814.11699999997</v>
      </c>
      <c r="S64" s="111"/>
      <c r="T64" s="40"/>
      <c r="U64" s="40"/>
      <c r="V64" s="25">
        <f t="shared" si="4"/>
        <v>3301</v>
      </c>
      <c r="W64" s="25">
        <f t="shared" si="1"/>
        <v>1249.8584000000001</v>
      </c>
      <c r="X64" s="25">
        <f t="shared" si="1"/>
        <v>538814.11699999997</v>
      </c>
      <c r="Y64" s="170">
        <v>173</v>
      </c>
      <c r="Z64" s="170">
        <v>742.81650000000002</v>
      </c>
      <c r="AA64" s="108">
        <v>88873.96</v>
      </c>
      <c r="AB64" s="153">
        <v>1</v>
      </c>
      <c r="AC64" s="20">
        <v>0.14799999999999999</v>
      </c>
      <c r="AD64" s="20">
        <v>127.872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4149</v>
      </c>
      <c r="AR64" s="108">
        <f t="shared" si="7"/>
        <v>2626.9499000000001</v>
      </c>
      <c r="AS64" s="108">
        <f t="shared" si="7"/>
        <v>789262.20099999988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79"/>
      <c r="E65" s="79"/>
      <c r="F65" s="79"/>
      <c r="G65" s="79">
        <v>81</v>
      </c>
      <c r="H65" s="79">
        <v>444.01600000000002</v>
      </c>
      <c r="I65" s="79">
        <v>139324.40700000001</v>
      </c>
      <c r="J65" s="116">
        <f t="shared" si="6"/>
        <v>81</v>
      </c>
      <c r="K65" s="116">
        <f t="shared" si="6"/>
        <v>444.01600000000002</v>
      </c>
      <c r="L65" s="116">
        <f t="shared" si="6"/>
        <v>139324.40700000001</v>
      </c>
      <c r="M65" s="77">
        <v>80</v>
      </c>
      <c r="N65" s="77">
        <v>10.7692</v>
      </c>
      <c r="O65" s="259">
        <v>3172.7359999999999</v>
      </c>
      <c r="P65" s="23">
        <v>43</v>
      </c>
      <c r="Q65" s="23">
        <v>5.4790000000000001</v>
      </c>
      <c r="R65" s="23">
        <v>1203.155</v>
      </c>
      <c r="S65" s="41"/>
      <c r="T65" s="41"/>
      <c r="U65" s="41"/>
      <c r="V65" s="116">
        <f t="shared" si="4"/>
        <v>43</v>
      </c>
      <c r="W65" s="116">
        <f t="shared" si="1"/>
        <v>5.4790000000000001</v>
      </c>
      <c r="X65" s="116">
        <f t="shared" si="1"/>
        <v>1203.155</v>
      </c>
      <c r="Y65" s="214">
        <v>2</v>
      </c>
      <c r="Z65" s="214">
        <v>20.622</v>
      </c>
      <c r="AA65" s="109">
        <v>18818.397000000001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206</v>
      </c>
      <c r="AR65" s="45">
        <f t="shared" si="7"/>
        <v>480.88620000000003</v>
      </c>
      <c r="AS65" s="45">
        <f t="shared" si="7"/>
        <v>162518.69500000001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8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79">
        <v>276</v>
      </c>
      <c r="E67" s="79">
        <v>22.496700000000001</v>
      </c>
      <c r="F67" s="79">
        <v>24773.337941063925</v>
      </c>
      <c r="G67" s="79"/>
      <c r="H67" s="79"/>
      <c r="I67" s="79"/>
      <c r="J67" s="116">
        <f t="shared" si="6"/>
        <v>276</v>
      </c>
      <c r="K67" s="116">
        <f t="shared" si="6"/>
        <v>22.496700000000001</v>
      </c>
      <c r="L67" s="116">
        <f t="shared" si="6"/>
        <v>24773.337941063925</v>
      </c>
      <c r="M67" s="77"/>
      <c r="N67" s="77"/>
      <c r="O67" s="259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276</v>
      </c>
      <c r="AR67" s="45">
        <f t="shared" si="7"/>
        <v>22.496700000000001</v>
      </c>
      <c r="AS67" s="45">
        <f t="shared" si="7"/>
        <v>24773.337941063925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5">+D61+D64+D66</f>
        <v>52</v>
      </c>
      <c r="E68" s="20">
        <f t="shared" si="15"/>
        <v>202.40770000000001</v>
      </c>
      <c r="F68" s="25">
        <f t="shared" si="15"/>
        <v>75835.554054692184</v>
      </c>
      <c r="G68" s="153">
        <f t="shared" si="15"/>
        <v>314</v>
      </c>
      <c r="H68" s="20">
        <f t="shared" si="15"/>
        <v>616.67949999999996</v>
      </c>
      <c r="I68" s="134">
        <f t="shared" si="15"/>
        <v>143200.89199999999</v>
      </c>
      <c r="J68" s="25">
        <f t="shared" si="6"/>
        <v>366</v>
      </c>
      <c r="K68" s="25">
        <f t="shared" si="6"/>
        <v>819.08719999999994</v>
      </c>
      <c r="L68" s="25">
        <f t="shared" si="6"/>
        <v>219036.44605469218</v>
      </c>
      <c r="M68" s="153">
        <f t="shared" ref="M68:R68" si="16">+M61+M64+M66</f>
        <v>3290</v>
      </c>
      <c r="N68" s="20">
        <f>+N61+N64+N66</f>
        <v>3267.9119999999998</v>
      </c>
      <c r="O68" s="134">
        <f t="shared" si="16"/>
        <v>686615.77300000004</v>
      </c>
      <c r="P68" s="20">
        <f t="shared" si="16"/>
        <v>4048</v>
      </c>
      <c r="Q68" s="20">
        <f>+Q61+Q64+Q66</f>
        <v>4287.1796000000004</v>
      </c>
      <c r="R68" s="20">
        <f t="shared" si="16"/>
        <v>1264643.182</v>
      </c>
      <c r="S68" s="25"/>
      <c r="T68" s="25"/>
      <c r="U68" s="25"/>
      <c r="V68" s="25">
        <f t="shared" si="4"/>
        <v>4048</v>
      </c>
      <c r="W68" s="25">
        <f t="shared" si="1"/>
        <v>4287.1796000000004</v>
      </c>
      <c r="X68" s="25">
        <f t="shared" si="1"/>
        <v>1264643.182</v>
      </c>
      <c r="Y68" s="170">
        <f t="shared" ref="Y68:AD68" si="17">+Y61+Y64+Y66</f>
        <v>824</v>
      </c>
      <c r="Z68" s="170">
        <f>+Z61+Z64+Z66</f>
        <v>3343.8161999999998</v>
      </c>
      <c r="AA68" s="108">
        <f t="shared" si="17"/>
        <v>476395.614</v>
      </c>
      <c r="AB68" s="153">
        <f t="shared" si="17"/>
        <v>4779</v>
      </c>
      <c r="AC68" s="20">
        <f>+AC61+AC64+AC66</f>
        <v>1021.38165</v>
      </c>
      <c r="AD68" s="20">
        <f t="shared" si="17"/>
        <v>457224.20399999997</v>
      </c>
      <c r="AE68" s="20">
        <f>AE61+AE62+AE64+AE66</f>
        <v>194</v>
      </c>
      <c r="AF68" s="20">
        <f>+AF61+AF64+AF66</f>
        <v>15.5783</v>
      </c>
      <c r="AG68" s="20">
        <f>AG61+AG62+AG64+AG66</f>
        <v>25451.707680000003</v>
      </c>
      <c r="AH68" s="20">
        <f t="shared" ref="AH68:AJ68" si="18">AH61+AH62+AH64+AH66</f>
        <v>333</v>
      </c>
      <c r="AI68" s="20">
        <f>+AI61+AI64+AI66</f>
        <v>144.5291</v>
      </c>
      <c r="AJ68" s="20">
        <f t="shared" si="18"/>
        <v>77931.330000000016</v>
      </c>
      <c r="AK68" s="20">
        <f>AK61+AK62+AK64+AK66</f>
        <v>117</v>
      </c>
      <c r="AL68" s="20">
        <f>+AL61+AL64+AL66</f>
        <v>3.4275000000000002</v>
      </c>
      <c r="AM68" s="20">
        <f>AM61+AM62+AM64+AM66</f>
        <v>3291.1529999999998</v>
      </c>
      <c r="AN68" s="20">
        <f>AN61+AN62+AN64+AN66</f>
        <v>509</v>
      </c>
      <c r="AO68" s="20">
        <f>+AO61+AO64+AO66</f>
        <v>35.109970000000004</v>
      </c>
      <c r="AP68" s="20">
        <f>+AP61+AP64+AP66+AP62</f>
        <v>26083.995840000003</v>
      </c>
      <c r="AQ68" s="108">
        <f t="shared" si="7"/>
        <v>14460</v>
      </c>
      <c r="AR68" s="108">
        <f t="shared" si="7"/>
        <v>12938.021519999997</v>
      </c>
      <c r="AS68" s="108">
        <f t="shared" si="7"/>
        <v>3236673.4055746924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9">+D63+D65+D67</f>
        <v>335</v>
      </c>
      <c r="E69" s="23">
        <f t="shared" si="19"/>
        <v>737.76170000000002</v>
      </c>
      <c r="F69" s="24">
        <f t="shared" si="19"/>
        <v>651658.84194530779</v>
      </c>
      <c r="G69" s="23">
        <f t="shared" si="19"/>
        <v>107</v>
      </c>
      <c r="H69" s="23">
        <f t="shared" si="19"/>
        <v>724.41300000000001</v>
      </c>
      <c r="I69" s="158">
        <f t="shared" si="19"/>
        <v>433181.62099999998</v>
      </c>
      <c r="J69" s="116">
        <f t="shared" si="6"/>
        <v>442</v>
      </c>
      <c r="K69" s="116">
        <f t="shared" si="6"/>
        <v>1462.1747</v>
      </c>
      <c r="L69" s="116">
        <f t="shared" si="6"/>
        <v>1084840.4629453078</v>
      </c>
      <c r="M69" s="23">
        <f t="shared" ref="M69:R69" si="20">+M63+M65+M67</f>
        <v>503</v>
      </c>
      <c r="N69" s="23">
        <f t="shared" si="20"/>
        <v>11194.7829</v>
      </c>
      <c r="O69" s="158">
        <f t="shared" si="20"/>
        <v>1679789.111</v>
      </c>
      <c r="P69" s="23">
        <f t="shared" si="20"/>
        <v>96</v>
      </c>
      <c r="Q69" s="23">
        <f t="shared" si="20"/>
        <v>5378.4154000000008</v>
      </c>
      <c r="R69" s="23">
        <f t="shared" si="20"/>
        <v>430735.66600000003</v>
      </c>
      <c r="S69" s="24"/>
      <c r="T69" s="24"/>
      <c r="U69" s="24"/>
      <c r="V69" s="116">
        <f t="shared" si="4"/>
        <v>96</v>
      </c>
      <c r="W69" s="116">
        <f t="shared" si="1"/>
        <v>5378.4154000000008</v>
      </c>
      <c r="X69" s="116">
        <f t="shared" si="1"/>
        <v>430735.66600000003</v>
      </c>
      <c r="Y69" s="214">
        <f t="shared" ref="Y69:AA69" si="21">+Y63+Y65+Y67</f>
        <v>57</v>
      </c>
      <c r="Z69" s="214">
        <f t="shared" si="21"/>
        <v>5786.4205000000002</v>
      </c>
      <c r="AA69" s="109">
        <f t="shared" si="21"/>
        <v>670707.56900000002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1098</v>
      </c>
      <c r="AR69" s="45">
        <f t="shared" si="7"/>
        <v>23821.7935</v>
      </c>
      <c r="AS69" s="45">
        <f t="shared" si="7"/>
        <v>3866072.8089453084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22">D68+D69</f>
        <v>387</v>
      </c>
      <c r="E71" s="36">
        <f>E68+E69</f>
        <v>940.1694</v>
      </c>
      <c r="F71" s="37">
        <f t="shared" si="22"/>
        <v>727494.39599999995</v>
      </c>
      <c r="G71" s="36">
        <f t="shared" si="22"/>
        <v>421</v>
      </c>
      <c r="H71" s="36">
        <f>H68+H69</f>
        <v>1341.0925</v>
      </c>
      <c r="I71" s="36">
        <f t="shared" si="22"/>
        <v>576382.51300000004</v>
      </c>
      <c r="J71" s="117">
        <f t="shared" si="6"/>
        <v>808</v>
      </c>
      <c r="K71" s="117">
        <f t="shared" si="6"/>
        <v>2281.2619</v>
      </c>
      <c r="L71" s="117">
        <f t="shared" si="6"/>
        <v>1303876.909</v>
      </c>
      <c r="M71" s="36">
        <f t="shared" ref="M71:R71" si="23">M68+M69</f>
        <v>3793</v>
      </c>
      <c r="N71" s="36">
        <f t="shared" si="23"/>
        <v>14462.6949</v>
      </c>
      <c r="O71" s="36">
        <f t="shared" si="23"/>
        <v>2366404.8840000001</v>
      </c>
      <c r="P71" s="36">
        <f t="shared" si="23"/>
        <v>4144</v>
      </c>
      <c r="Q71" s="36">
        <f>Q68+Q69</f>
        <v>9665.5950000000012</v>
      </c>
      <c r="R71" s="36">
        <f t="shared" si="23"/>
        <v>1695378.848</v>
      </c>
      <c r="S71" s="37"/>
      <c r="T71" s="37"/>
      <c r="U71" s="37"/>
      <c r="V71" s="117">
        <f t="shared" si="4"/>
        <v>4144</v>
      </c>
      <c r="W71" s="117">
        <f t="shared" si="4"/>
        <v>9665.5950000000012</v>
      </c>
      <c r="X71" s="117">
        <f t="shared" si="4"/>
        <v>1695378.848</v>
      </c>
      <c r="Y71" s="218">
        <f t="shared" ref="Y71:AP71" si="24">Y68+Y69</f>
        <v>881</v>
      </c>
      <c r="Z71" s="36">
        <f>Z68+Z69</f>
        <v>9130.2366999999995</v>
      </c>
      <c r="AA71" s="37">
        <f t="shared" si="24"/>
        <v>1147103.183</v>
      </c>
      <c r="AB71" s="65">
        <f t="shared" si="24"/>
        <v>4779</v>
      </c>
      <c r="AC71" s="36">
        <f>AC68+AC69</f>
        <v>1021.38165</v>
      </c>
      <c r="AD71" s="36">
        <f t="shared" si="24"/>
        <v>457224.20399999997</v>
      </c>
      <c r="AE71" s="36">
        <f t="shared" si="24"/>
        <v>194</v>
      </c>
      <c r="AF71" s="36">
        <f t="shared" si="24"/>
        <v>15.5783</v>
      </c>
      <c r="AG71" s="36">
        <f t="shared" si="24"/>
        <v>25451.707680000003</v>
      </c>
      <c r="AH71" s="36">
        <f t="shared" si="24"/>
        <v>333</v>
      </c>
      <c r="AI71" s="36">
        <f t="shared" si="24"/>
        <v>144.5291</v>
      </c>
      <c r="AJ71" s="36">
        <f t="shared" si="24"/>
        <v>77931.330000000016</v>
      </c>
      <c r="AK71" s="36">
        <f t="shared" si="24"/>
        <v>117</v>
      </c>
      <c r="AL71" s="36">
        <f t="shared" si="24"/>
        <v>3.4275000000000002</v>
      </c>
      <c r="AM71" s="36">
        <f t="shared" si="24"/>
        <v>3291.1529999999998</v>
      </c>
      <c r="AN71" s="36">
        <f t="shared" si="24"/>
        <v>509</v>
      </c>
      <c r="AO71" s="36">
        <f t="shared" si="24"/>
        <v>35.109970000000004</v>
      </c>
      <c r="AP71" s="36">
        <f t="shared" si="24"/>
        <v>26083.995840000003</v>
      </c>
      <c r="AQ71" s="46">
        <f t="shared" si="7"/>
        <v>15558</v>
      </c>
      <c r="AR71" s="46">
        <f t="shared" si="7"/>
        <v>36759.815020000002</v>
      </c>
      <c r="AS71" s="46">
        <f t="shared" si="7"/>
        <v>7102746.2145199999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84</v>
      </c>
    </row>
    <row r="73" spans="1:49">
      <c r="D73" s="85"/>
      <c r="E73" s="85"/>
      <c r="F73" s="86"/>
      <c r="G73" s="85"/>
      <c r="H73" s="85"/>
      <c r="I73" s="86"/>
      <c r="O73" s="39"/>
      <c r="P73" s="85"/>
      <c r="Q73" s="85"/>
      <c r="R73" s="86"/>
      <c r="AA73" s="39"/>
      <c r="AR73" s="39"/>
      <c r="AS73" s="39"/>
    </row>
    <row r="74" spans="1:49">
      <c r="D74" s="85"/>
      <c r="E74" s="85"/>
      <c r="F74" s="86"/>
      <c r="G74" s="85"/>
      <c r="H74" s="85"/>
      <c r="I74" s="86"/>
      <c r="O74" s="39"/>
      <c r="R74" s="39"/>
      <c r="AA74" s="39"/>
    </row>
    <row r="75" spans="1:49">
      <c r="D75" s="85"/>
      <c r="E75" s="85"/>
      <c r="F75" s="86"/>
      <c r="G75" s="85"/>
      <c r="H75" s="85"/>
      <c r="I75" s="86"/>
      <c r="O75" s="39"/>
      <c r="R75" s="39"/>
      <c r="AA75" s="39"/>
    </row>
    <row r="76" spans="1:49">
      <c r="D76" s="85"/>
      <c r="E76" s="85"/>
      <c r="F76" s="86"/>
      <c r="G76" s="85"/>
      <c r="H76" s="85"/>
      <c r="I76" s="86"/>
      <c r="O76" s="39"/>
      <c r="R76" s="39"/>
      <c r="AA76" s="39"/>
    </row>
    <row r="77" spans="1:49">
      <c r="D77" s="85"/>
      <c r="E77" s="85"/>
      <c r="F77" s="86"/>
      <c r="G77" s="85"/>
      <c r="H77" s="85"/>
      <c r="I77" s="86"/>
      <c r="O77" s="39"/>
      <c r="R77" s="39"/>
      <c r="AA77" s="39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X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11月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78"/>
      <c r="E6" s="78"/>
      <c r="F6" s="78"/>
      <c r="G6" s="78"/>
      <c r="H6" s="78"/>
      <c r="I6" s="78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8"/>
      <c r="N6" s="78"/>
      <c r="O6" s="241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79"/>
      <c r="E7" s="79"/>
      <c r="F7" s="79"/>
      <c r="G7" s="79"/>
      <c r="H7" s="79"/>
      <c r="I7" s="79"/>
      <c r="J7" s="116">
        <f>SUM(D7,G7)</f>
        <v>0</v>
      </c>
      <c r="K7" s="116">
        <f t="shared" si="0"/>
        <v>0</v>
      </c>
      <c r="L7" s="116">
        <f t="shared" si="0"/>
        <v>0</v>
      </c>
      <c r="M7" s="79">
        <v>2</v>
      </c>
      <c r="N7" s="79">
        <v>83.462000000000003</v>
      </c>
      <c r="O7" s="242">
        <v>14767.385</v>
      </c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2</v>
      </c>
      <c r="AR7" s="45">
        <f>SUM(K7,N7,W7,Z7,AC7,AF7,AI7,AL7,AO7)</f>
        <v>83.462000000000003</v>
      </c>
      <c r="AS7" s="45">
        <f t="shared" si="2"/>
        <v>14767.385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8">
        <v>4</v>
      </c>
      <c r="N8" s="78">
        <v>332.495</v>
      </c>
      <c r="O8" s="241">
        <v>41922.421000000002</v>
      </c>
      <c r="P8" s="170">
        <v>8</v>
      </c>
      <c r="Q8" s="170">
        <v>540.67499999999995</v>
      </c>
      <c r="R8" s="170">
        <v>44917.072999999997</v>
      </c>
      <c r="S8" s="25"/>
      <c r="T8" s="25"/>
      <c r="U8" s="25"/>
      <c r="V8" s="25">
        <f t="shared" ref="V8:X71" si="4">SUM(P8,S8)</f>
        <v>8</v>
      </c>
      <c r="W8" s="25">
        <f t="shared" si="1"/>
        <v>540.67499999999995</v>
      </c>
      <c r="X8" s="25">
        <f t="shared" si="1"/>
        <v>44917.072999999997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12</v>
      </c>
      <c r="AR8" s="108">
        <f t="shared" si="5"/>
        <v>873.17</v>
      </c>
      <c r="AS8" s="108">
        <f t="shared" si="2"/>
        <v>86839.494000000006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79">
        <v>4</v>
      </c>
      <c r="E9" s="79">
        <v>190.31299999999999</v>
      </c>
      <c r="F9" s="79">
        <v>12168.143052676291</v>
      </c>
      <c r="G9" s="79"/>
      <c r="H9" s="79"/>
      <c r="I9" s="79"/>
      <c r="J9" s="116">
        <f t="shared" si="3"/>
        <v>4</v>
      </c>
      <c r="K9" s="116">
        <f t="shared" si="0"/>
        <v>190.31299999999999</v>
      </c>
      <c r="L9" s="116">
        <f t="shared" si="0"/>
        <v>12168.143052676291</v>
      </c>
      <c r="M9" s="79">
        <v>17</v>
      </c>
      <c r="N9" s="79">
        <v>632.59799999999996</v>
      </c>
      <c r="O9" s="242">
        <v>61623.159</v>
      </c>
      <c r="P9" s="214">
        <v>82</v>
      </c>
      <c r="Q9" s="214">
        <v>6278.1639999999998</v>
      </c>
      <c r="R9" s="214">
        <v>575961.505</v>
      </c>
      <c r="S9" s="24"/>
      <c r="T9" s="24"/>
      <c r="U9" s="24"/>
      <c r="V9" s="116">
        <f t="shared" si="4"/>
        <v>82</v>
      </c>
      <c r="W9" s="116">
        <f t="shared" si="1"/>
        <v>6278.1639999999998</v>
      </c>
      <c r="X9" s="116">
        <f t="shared" si="1"/>
        <v>575961.505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103</v>
      </c>
      <c r="AR9" s="45">
        <f t="shared" si="5"/>
        <v>7101.0749999999998</v>
      </c>
      <c r="AS9" s="45">
        <f t="shared" si="2"/>
        <v>649752.80705267633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8"/>
      <c r="N10" s="78"/>
      <c r="O10" s="241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9"/>
      <c r="N11" s="79"/>
      <c r="O11" s="242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8"/>
      <c r="N12" s="78"/>
      <c r="O12" s="241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9"/>
      <c r="N13" s="79"/>
      <c r="O13" s="242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8"/>
      <c r="N14" s="78"/>
      <c r="O14" s="241"/>
      <c r="P14" s="170">
        <v>220</v>
      </c>
      <c r="Q14" s="170">
        <v>1827.5057999999999</v>
      </c>
      <c r="R14" s="170">
        <v>371549.81900000002</v>
      </c>
      <c r="S14" s="40"/>
      <c r="T14" s="40"/>
      <c r="U14" s="40"/>
      <c r="V14" s="25">
        <f t="shared" si="4"/>
        <v>220</v>
      </c>
      <c r="W14" s="25">
        <f t="shared" si="1"/>
        <v>1827.5057999999999</v>
      </c>
      <c r="X14" s="25">
        <f t="shared" si="1"/>
        <v>371549.81900000002</v>
      </c>
      <c r="Y14" s="170">
        <v>25</v>
      </c>
      <c r="Z14" s="170">
        <v>218.7099</v>
      </c>
      <c r="AA14" s="108">
        <v>43954.222999999998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245</v>
      </c>
      <c r="AR14" s="108">
        <f t="shared" si="5"/>
        <v>2046.2157</v>
      </c>
      <c r="AS14" s="108">
        <f t="shared" si="2"/>
        <v>415504.04200000002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9"/>
      <c r="N15" s="79"/>
      <c r="O15" s="242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78">
        <v>13</v>
      </c>
      <c r="E16" s="78">
        <v>7.9941000000000004</v>
      </c>
      <c r="F16" s="78">
        <v>6023.045585672744</v>
      </c>
      <c r="G16" s="78">
        <v>12</v>
      </c>
      <c r="H16" s="78">
        <v>9.4862000000000002</v>
      </c>
      <c r="I16" s="78">
        <v>4813.933</v>
      </c>
      <c r="J16" s="25">
        <f t="shared" si="3"/>
        <v>25</v>
      </c>
      <c r="K16" s="25">
        <f t="shared" si="0"/>
        <v>17.4803</v>
      </c>
      <c r="L16" s="25">
        <f t="shared" si="0"/>
        <v>10836.978585672743</v>
      </c>
      <c r="M16" s="78"/>
      <c r="N16" s="78"/>
      <c r="O16" s="241"/>
      <c r="P16" s="170">
        <v>209</v>
      </c>
      <c r="Q16" s="170">
        <v>490.6662</v>
      </c>
      <c r="R16" s="170">
        <v>156789.38500000001</v>
      </c>
      <c r="S16" s="40"/>
      <c r="T16" s="40"/>
      <c r="U16" s="40"/>
      <c r="V16" s="25">
        <f t="shared" si="4"/>
        <v>209</v>
      </c>
      <c r="W16" s="25">
        <f t="shared" si="1"/>
        <v>490.6662</v>
      </c>
      <c r="X16" s="25">
        <f t="shared" si="1"/>
        <v>156789.38500000001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47</v>
      </c>
      <c r="AI16" s="20">
        <v>29.14978</v>
      </c>
      <c r="AJ16" s="20">
        <v>17757.866999999998</v>
      </c>
      <c r="AK16" s="20"/>
      <c r="AL16" s="20"/>
      <c r="AM16" s="20"/>
      <c r="AN16" s="20"/>
      <c r="AO16" s="20"/>
      <c r="AP16" s="20"/>
      <c r="AQ16" s="108">
        <f t="shared" si="5"/>
        <v>281</v>
      </c>
      <c r="AR16" s="108">
        <f t="shared" si="5"/>
        <v>537.29628000000002</v>
      </c>
      <c r="AS16" s="108">
        <f t="shared" si="2"/>
        <v>185384.23058567275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9"/>
      <c r="N17" s="79"/>
      <c r="O17" s="242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8"/>
      <c r="N18" s="78"/>
      <c r="O18" s="241"/>
      <c r="P18" s="170">
        <v>148</v>
      </c>
      <c r="Q18" s="170">
        <v>280.87349999999998</v>
      </c>
      <c r="R18" s="170">
        <v>84673.362999999998</v>
      </c>
      <c r="S18" s="110"/>
      <c r="T18" s="40"/>
      <c r="U18" s="40"/>
      <c r="V18" s="25">
        <f t="shared" si="4"/>
        <v>148</v>
      </c>
      <c r="W18" s="25">
        <f t="shared" si="1"/>
        <v>280.87349999999998</v>
      </c>
      <c r="X18" s="25">
        <f t="shared" si="1"/>
        <v>84673.362999999998</v>
      </c>
      <c r="Y18" s="170"/>
      <c r="Z18" s="170"/>
      <c r="AA18" s="108"/>
      <c r="AB18" s="153"/>
      <c r="AC18" s="20"/>
      <c r="AD18" s="20"/>
      <c r="AE18" s="20">
        <v>134</v>
      </c>
      <c r="AF18" s="20">
        <v>9.8330000000000002</v>
      </c>
      <c r="AG18" s="20">
        <f>14096.403*1.08</f>
        <v>15224.115240000001</v>
      </c>
      <c r="AH18" s="20">
        <v>24</v>
      </c>
      <c r="AI18" s="20">
        <v>1.8433999999999999</v>
      </c>
      <c r="AJ18" s="20">
        <v>2863.9409999999998</v>
      </c>
      <c r="AK18" s="20"/>
      <c r="AL18" s="20"/>
      <c r="AM18" s="20"/>
      <c r="AN18" s="20"/>
      <c r="AO18" s="20"/>
      <c r="AP18" s="20"/>
      <c r="AQ18" s="108">
        <f t="shared" si="5"/>
        <v>306</v>
      </c>
      <c r="AR18" s="108">
        <f t="shared" si="5"/>
        <v>292.54989999999998</v>
      </c>
      <c r="AS18" s="108">
        <f t="shared" si="2"/>
        <v>102761.41924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9"/>
      <c r="N19" s="79"/>
      <c r="O19" s="242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8">
        <v>52</v>
      </c>
      <c r="N20" s="78">
        <v>1444.9549999999999</v>
      </c>
      <c r="O20" s="241">
        <v>84043.222999999998</v>
      </c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>
        <v>134</v>
      </c>
      <c r="Z20" s="170">
        <v>4448.2610000000004</v>
      </c>
      <c r="AA20" s="108">
        <v>262947.77899999998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186</v>
      </c>
      <c r="AR20" s="108">
        <f t="shared" si="5"/>
        <v>5893.2160000000003</v>
      </c>
      <c r="AS20" s="108">
        <f t="shared" si="2"/>
        <v>346991.00199999998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79"/>
      <c r="E21" s="79"/>
      <c r="F21" s="7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9">
        <v>178</v>
      </c>
      <c r="N21" s="79">
        <v>9250.1409000000003</v>
      </c>
      <c r="O21" s="242">
        <v>600003.38300000003</v>
      </c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>
        <v>99</v>
      </c>
      <c r="Z21" s="214">
        <v>6478.0483999999997</v>
      </c>
      <c r="AA21" s="109">
        <v>452564.098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277</v>
      </c>
      <c r="AR21" s="45">
        <f t="shared" si="5"/>
        <v>15728.1893</v>
      </c>
      <c r="AS21" s="45">
        <f t="shared" si="2"/>
        <v>1052567.4810000001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8"/>
      <c r="N22" s="78"/>
      <c r="O22" s="241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9"/>
      <c r="N23" s="79"/>
      <c r="O23" s="242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8">
        <v>19</v>
      </c>
      <c r="N24" s="78">
        <v>127.9294</v>
      </c>
      <c r="O24" s="241">
        <v>26956.156999999999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19</v>
      </c>
      <c r="AR24" s="108">
        <f t="shared" si="5"/>
        <v>127.9294</v>
      </c>
      <c r="AS24" s="108">
        <f t="shared" si="5"/>
        <v>26956.156999999999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9">
        <v>31</v>
      </c>
      <c r="N25" s="79">
        <v>162.84280000000001</v>
      </c>
      <c r="O25" s="242">
        <v>39221.29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31</v>
      </c>
      <c r="AR25" s="45">
        <f t="shared" si="5"/>
        <v>162.84280000000001</v>
      </c>
      <c r="AS25" s="45">
        <f t="shared" si="5"/>
        <v>39221.29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8"/>
      <c r="N26" s="78"/>
      <c r="O26" s="241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9"/>
      <c r="N27" s="79"/>
      <c r="O27" s="242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8"/>
      <c r="N28" s="78"/>
      <c r="O28" s="241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9"/>
      <c r="N29" s="79"/>
      <c r="O29" s="242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78">
        <v>8</v>
      </c>
      <c r="E30" s="78">
        <v>1.1394</v>
      </c>
      <c r="F30" s="78">
        <v>1318.2156143732659</v>
      </c>
      <c r="G30" s="78">
        <v>15</v>
      </c>
      <c r="H30" s="78">
        <v>1.6049</v>
      </c>
      <c r="I30" s="78">
        <v>1692.758</v>
      </c>
      <c r="J30" s="25">
        <f t="shared" si="3"/>
        <v>23</v>
      </c>
      <c r="K30" s="25">
        <f t="shared" si="3"/>
        <v>2.7443</v>
      </c>
      <c r="L30" s="25">
        <f t="shared" si="3"/>
        <v>3010.9736143732662</v>
      </c>
      <c r="M30" s="78"/>
      <c r="N30" s="78"/>
      <c r="O30" s="241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191</v>
      </c>
      <c r="Z30" s="170">
        <v>51.427399999999999</v>
      </c>
      <c r="AA30" s="108">
        <v>18415.87</v>
      </c>
      <c r="AB30" s="153">
        <v>1844</v>
      </c>
      <c r="AC30" s="20">
        <v>214.52180000000001</v>
      </c>
      <c r="AD30" s="20">
        <v>90273.368000000002</v>
      </c>
      <c r="AE30" s="20"/>
      <c r="AF30" s="20"/>
      <c r="AG30" s="20"/>
      <c r="AH30" s="20">
        <v>95</v>
      </c>
      <c r="AI30" s="20">
        <v>16.018740000000001</v>
      </c>
      <c r="AJ30" s="20">
        <v>17821.14</v>
      </c>
      <c r="AK30" s="20">
        <v>78</v>
      </c>
      <c r="AL30" s="20">
        <v>2.3984000000000001</v>
      </c>
      <c r="AM30" s="20">
        <v>1924.768</v>
      </c>
      <c r="AN30" s="20">
        <v>452</v>
      </c>
      <c r="AO30" s="20">
        <v>34.9514</v>
      </c>
      <c r="AP30" s="20">
        <f>22753.611*1.08</f>
        <v>24573.899880000001</v>
      </c>
      <c r="AQ30" s="108">
        <f t="shared" si="5"/>
        <v>2683</v>
      </c>
      <c r="AR30" s="108">
        <f t="shared" si="5"/>
        <v>322.06203999999997</v>
      </c>
      <c r="AS30" s="108">
        <f t="shared" si="5"/>
        <v>156020.01949437329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9"/>
      <c r="N31" s="79"/>
      <c r="O31" s="242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8">
        <v>111</v>
      </c>
      <c r="N32" s="78">
        <v>433.44420000000002</v>
      </c>
      <c r="O32" s="241">
        <v>192623.92800000001</v>
      </c>
      <c r="P32" s="170">
        <v>179</v>
      </c>
      <c r="Q32" s="170">
        <v>1972.3580999999999</v>
      </c>
      <c r="R32" s="170">
        <v>132719.80600000001</v>
      </c>
      <c r="S32" s="40"/>
      <c r="T32" s="40"/>
      <c r="U32" s="40"/>
      <c r="V32" s="25">
        <f t="shared" si="4"/>
        <v>179</v>
      </c>
      <c r="W32" s="25">
        <f t="shared" si="1"/>
        <v>1972.3580999999999</v>
      </c>
      <c r="X32" s="25">
        <f t="shared" si="1"/>
        <v>132719.80600000001</v>
      </c>
      <c r="Y32" s="170">
        <v>207</v>
      </c>
      <c r="Z32" s="170">
        <v>1784.5654999999999</v>
      </c>
      <c r="AA32" s="108">
        <v>134569.024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497</v>
      </c>
      <c r="AR32" s="108">
        <f t="shared" si="5"/>
        <v>4190.3678</v>
      </c>
      <c r="AS32" s="108">
        <f t="shared" si="5"/>
        <v>459912.75800000003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9"/>
      <c r="N33" s="79"/>
      <c r="O33" s="242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78"/>
      <c r="E34" s="78"/>
      <c r="F34" s="78"/>
      <c r="G34" s="78">
        <v>7</v>
      </c>
      <c r="H34" s="78">
        <v>0.49199999999999999</v>
      </c>
      <c r="I34" s="78">
        <v>308.58100000000002</v>
      </c>
      <c r="J34" s="25">
        <f t="shared" si="3"/>
        <v>7</v>
      </c>
      <c r="K34" s="25">
        <f t="shared" si="3"/>
        <v>0.49199999999999999</v>
      </c>
      <c r="L34" s="25">
        <f t="shared" si="3"/>
        <v>308.58100000000002</v>
      </c>
      <c r="M34" s="78">
        <v>185</v>
      </c>
      <c r="N34" s="78">
        <v>77.130099999999999</v>
      </c>
      <c r="O34" s="241">
        <v>33938.370000000003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583</v>
      </c>
      <c r="AC34" s="20">
        <v>370.25889999999998</v>
      </c>
      <c r="AD34" s="20">
        <v>157034.92300000001</v>
      </c>
      <c r="AE34" s="20"/>
      <c r="AF34" s="20"/>
      <c r="AG34" s="20"/>
      <c r="AH34" s="20">
        <v>105</v>
      </c>
      <c r="AI34" s="20">
        <v>92.089799999999997</v>
      </c>
      <c r="AJ34" s="20">
        <v>44389.038999999997</v>
      </c>
      <c r="AK34" s="20"/>
      <c r="AL34" s="20"/>
      <c r="AM34" s="20"/>
      <c r="AN34" s="20">
        <v>1</v>
      </c>
      <c r="AO34" s="20">
        <v>4.1000000000000003E-3</v>
      </c>
      <c r="AP34" s="20">
        <f>2.87*1.08</f>
        <v>3.0996000000000001</v>
      </c>
      <c r="AQ34" s="108">
        <f t="shared" si="5"/>
        <v>881</v>
      </c>
      <c r="AR34" s="108">
        <f t="shared" si="5"/>
        <v>539.97489999999993</v>
      </c>
      <c r="AS34" s="108">
        <f t="shared" si="5"/>
        <v>235674.01259999999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9"/>
      <c r="N35" s="79"/>
      <c r="O35" s="242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8"/>
      <c r="N36" s="78"/>
      <c r="O36" s="241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9"/>
      <c r="N37" s="79"/>
      <c r="O37" s="242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78">
        <v>7</v>
      </c>
      <c r="E38" s="78">
        <v>0.66520000000000001</v>
      </c>
      <c r="F38" s="78">
        <v>554.22900604307881</v>
      </c>
      <c r="G38" s="78"/>
      <c r="H38" s="78"/>
      <c r="I38" s="78"/>
      <c r="J38" s="25">
        <f t="shared" si="3"/>
        <v>7</v>
      </c>
      <c r="K38" s="25">
        <f t="shared" si="3"/>
        <v>0.66520000000000001</v>
      </c>
      <c r="L38" s="25">
        <f t="shared" si="3"/>
        <v>554.22900604307881</v>
      </c>
      <c r="M38" s="78"/>
      <c r="N38" s="78"/>
      <c r="O38" s="241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857</v>
      </c>
      <c r="AC38" s="20">
        <v>126.08969999999999</v>
      </c>
      <c r="AD38" s="20">
        <v>52035.493999999999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13</v>
      </c>
      <c r="AO38" s="20">
        <v>0.65369999999999995</v>
      </c>
      <c r="AP38" s="20">
        <f>1240.035*1.08</f>
        <v>1339.2378000000001</v>
      </c>
      <c r="AQ38" s="108">
        <f t="shared" si="5"/>
        <v>877</v>
      </c>
      <c r="AR38" s="108">
        <f t="shared" si="5"/>
        <v>127.40859999999999</v>
      </c>
      <c r="AS38" s="108">
        <f t="shared" si="5"/>
        <v>53928.960806043084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9"/>
      <c r="N39" s="79"/>
      <c r="O39" s="242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8"/>
      <c r="N40" s="78"/>
      <c r="O40" s="241"/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9"/>
      <c r="N41" s="79"/>
      <c r="O41" s="242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78"/>
      <c r="E42" s="78"/>
      <c r="F42" s="78"/>
      <c r="G42" s="78">
        <v>2</v>
      </c>
      <c r="H42" s="78">
        <v>33.463000000000001</v>
      </c>
      <c r="I42" s="78">
        <v>16197.942999999999</v>
      </c>
      <c r="J42" s="25">
        <f t="shared" si="3"/>
        <v>2</v>
      </c>
      <c r="K42" s="25">
        <f t="shared" si="3"/>
        <v>33.463000000000001</v>
      </c>
      <c r="L42" s="25">
        <f t="shared" si="3"/>
        <v>16197.942999999999</v>
      </c>
      <c r="M42" s="78">
        <v>14</v>
      </c>
      <c r="N42" s="78">
        <v>522.48030000000006</v>
      </c>
      <c r="O42" s="241">
        <v>246116.78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16</v>
      </c>
      <c r="AR42" s="108">
        <f t="shared" si="5"/>
        <v>555.94330000000002</v>
      </c>
      <c r="AS42" s="108">
        <f t="shared" si="5"/>
        <v>262314.723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79">
        <v>43</v>
      </c>
      <c r="E43" s="79">
        <v>429.82339999999999</v>
      </c>
      <c r="F43" s="79">
        <v>354553.82270590501</v>
      </c>
      <c r="G43" s="79">
        <v>25</v>
      </c>
      <c r="H43" s="79">
        <v>371.71859999999998</v>
      </c>
      <c r="I43" s="79">
        <v>249834.56899999999</v>
      </c>
      <c r="J43" s="116">
        <f t="shared" si="3"/>
        <v>68</v>
      </c>
      <c r="K43" s="116">
        <f t="shared" si="3"/>
        <v>801.54199999999992</v>
      </c>
      <c r="L43" s="116">
        <f t="shared" si="3"/>
        <v>604388.39170590497</v>
      </c>
      <c r="M43" s="79">
        <v>8</v>
      </c>
      <c r="N43" s="79">
        <v>102.203</v>
      </c>
      <c r="O43" s="242">
        <v>66125.434999999998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76</v>
      </c>
      <c r="AR43" s="45">
        <f t="shared" si="5"/>
        <v>903.74499999999989</v>
      </c>
      <c r="AS43" s="45">
        <f t="shared" si="5"/>
        <v>670513.82670590491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8">
        <v>63</v>
      </c>
      <c r="N44" s="78">
        <v>4.6307</v>
      </c>
      <c r="O44" s="241">
        <v>2179.723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63</v>
      </c>
      <c r="AR44" s="108">
        <f t="shared" si="5"/>
        <v>4.6307</v>
      </c>
      <c r="AS44" s="108">
        <f t="shared" si="5"/>
        <v>2179.723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9">
        <v>10</v>
      </c>
      <c r="N45" s="79">
        <v>0.39589999999999997</v>
      </c>
      <c r="O45" s="242">
        <v>200.06899999999999</v>
      </c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10</v>
      </c>
      <c r="AR45" s="45">
        <f t="shared" si="5"/>
        <v>0.39589999999999997</v>
      </c>
      <c r="AS45" s="45">
        <f t="shared" si="5"/>
        <v>200.06899999999999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8"/>
      <c r="N46" s="78"/>
      <c r="O46" s="241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9"/>
      <c r="N47" s="79"/>
      <c r="O47" s="242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8">
        <v>118</v>
      </c>
      <c r="N48" s="78">
        <v>60.512500000000003</v>
      </c>
      <c r="O48" s="241">
        <v>22811.205000000002</v>
      </c>
      <c r="P48" s="170">
        <v>7</v>
      </c>
      <c r="Q48" s="170">
        <v>2.39</v>
      </c>
      <c r="R48" s="170">
        <v>667.947</v>
      </c>
      <c r="S48" s="111"/>
      <c r="T48" s="40"/>
      <c r="U48" s="40"/>
      <c r="V48" s="25">
        <f t="shared" si="4"/>
        <v>7</v>
      </c>
      <c r="W48" s="25">
        <f t="shared" si="1"/>
        <v>2.39</v>
      </c>
      <c r="X48" s="25">
        <f t="shared" si="1"/>
        <v>667.947</v>
      </c>
      <c r="Y48" s="170">
        <v>33</v>
      </c>
      <c r="Z48" s="170">
        <v>15.612</v>
      </c>
      <c r="AA48" s="108">
        <v>5533.152</v>
      </c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158</v>
      </c>
      <c r="AR48" s="108">
        <f t="shared" si="5"/>
        <v>78.514499999999998</v>
      </c>
      <c r="AS48" s="108">
        <f t="shared" si="5"/>
        <v>29012.304000000004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9"/>
      <c r="N49" s="79"/>
      <c r="O49" s="242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78"/>
      <c r="E50" s="78"/>
      <c r="F50" s="78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8"/>
      <c r="N50" s="78"/>
      <c r="O50" s="241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79"/>
      <c r="E51" s="79"/>
      <c r="F51" s="79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9"/>
      <c r="N51" s="79"/>
      <c r="O51" s="242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8"/>
      <c r="N52" s="78"/>
      <c r="O52" s="241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9">
        <v>2</v>
      </c>
      <c r="N53" s="79">
        <v>2.262</v>
      </c>
      <c r="O53" s="242">
        <v>1334.64</v>
      </c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2</v>
      </c>
      <c r="AR53" s="45">
        <f t="shared" si="5"/>
        <v>2.262</v>
      </c>
      <c r="AS53" s="45">
        <f t="shared" si="5"/>
        <v>1334.64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8"/>
      <c r="N54" s="78"/>
      <c r="O54" s="241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4</v>
      </c>
      <c r="AL54" s="20">
        <v>6.3600000000000004E-2</v>
      </c>
      <c r="AM54" s="20">
        <v>67.381</v>
      </c>
      <c r="AN54" s="20">
        <v>9</v>
      </c>
      <c r="AO54" s="20">
        <v>9.4200000000000006E-2</v>
      </c>
      <c r="AP54" s="20">
        <f>189.61*1.08</f>
        <v>204.77880000000002</v>
      </c>
      <c r="AQ54" s="108">
        <f t="shared" si="5"/>
        <v>13</v>
      </c>
      <c r="AR54" s="108">
        <f t="shared" si="5"/>
        <v>0.1578</v>
      </c>
      <c r="AS54" s="108">
        <f t="shared" si="5"/>
        <v>272.15980000000002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9"/>
      <c r="N55" s="79"/>
      <c r="O55" s="242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8"/>
      <c r="N56" s="78"/>
      <c r="O56" s="241"/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9"/>
      <c r="N57" s="79"/>
      <c r="O57" s="242"/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80"/>
      <c r="E58" s="80"/>
      <c r="F58" s="80"/>
      <c r="G58" s="201"/>
      <c r="H58" s="201"/>
      <c r="I58" s="15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01">
        <v>2177</v>
      </c>
      <c r="N58" s="201">
        <v>140.51439999999999</v>
      </c>
      <c r="O58" s="269">
        <v>52113.502</v>
      </c>
      <c r="P58" s="217">
        <v>30</v>
      </c>
      <c r="Q58" s="217">
        <v>85.861199999999997</v>
      </c>
      <c r="R58" s="217">
        <v>30606.523000000001</v>
      </c>
      <c r="S58" s="51"/>
      <c r="T58" s="51"/>
      <c r="U58" s="42"/>
      <c r="V58" s="25">
        <f t="shared" si="4"/>
        <v>30</v>
      </c>
      <c r="W58" s="25">
        <f t="shared" si="1"/>
        <v>85.861199999999997</v>
      </c>
      <c r="X58" s="25">
        <f t="shared" si="1"/>
        <v>30606.523000000001</v>
      </c>
      <c r="Y58" s="217">
        <v>169</v>
      </c>
      <c r="Z58" s="217">
        <v>11.5646</v>
      </c>
      <c r="AA58" s="330">
        <v>5448.826</v>
      </c>
      <c r="AB58" s="188">
        <v>443</v>
      </c>
      <c r="AC58" s="174">
        <v>12.32868</v>
      </c>
      <c r="AD58" s="174">
        <v>9210.4789999999994</v>
      </c>
      <c r="AE58" s="174"/>
      <c r="AF58" s="174"/>
      <c r="AG58" s="174"/>
      <c r="AH58" s="185">
        <v>96</v>
      </c>
      <c r="AI58" s="185">
        <v>20.585000000000001</v>
      </c>
      <c r="AJ58" s="185">
        <v>6473.0590000000002</v>
      </c>
      <c r="AK58" s="185">
        <v>48</v>
      </c>
      <c r="AL58" s="185">
        <v>2.2475000000000001</v>
      </c>
      <c r="AM58" s="185">
        <v>1875.963</v>
      </c>
      <c r="AN58" s="174">
        <v>7</v>
      </c>
      <c r="AO58" s="174">
        <v>0.4541</v>
      </c>
      <c r="AP58" s="174">
        <f>425.84*1.08</f>
        <v>459.90719999999999</v>
      </c>
      <c r="AQ58" s="108">
        <f t="shared" ref="AQ58:AS71" si="7">SUM(J58,M58,V58,Y58,AB58,AE58,AH58,AK58,AN58)</f>
        <v>2970</v>
      </c>
      <c r="AR58" s="108">
        <f t="shared" si="7"/>
        <v>273.55547999999999</v>
      </c>
      <c r="AS58" s="108">
        <f t="shared" si="7"/>
        <v>106188.25919999999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52"/>
      <c r="E59" s="152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147"/>
      <c r="N59" s="78"/>
      <c r="O59" s="270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148">
        <v>77</v>
      </c>
      <c r="N60" s="79">
        <v>1.9218999999999999</v>
      </c>
      <c r="O60" s="271">
        <v>1808.126</v>
      </c>
      <c r="P60" s="214">
        <v>40</v>
      </c>
      <c r="Q60" s="214">
        <v>215.87780000000001</v>
      </c>
      <c r="R60" s="214">
        <v>82369.307000000001</v>
      </c>
      <c r="S60" s="41"/>
      <c r="T60" s="41"/>
      <c r="U60" s="41"/>
      <c r="V60" s="112">
        <f t="shared" si="4"/>
        <v>40</v>
      </c>
      <c r="W60" s="112">
        <f t="shared" si="1"/>
        <v>215.87780000000001</v>
      </c>
      <c r="X60" s="112">
        <f t="shared" si="1"/>
        <v>82369.307000000001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>
        <v>3</v>
      </c>
      <c r="AL60" s="23">
        <v>4.4999999999999997E-3</v>
      </c>
      <c r="AM60" s="23">
        <v>32.561999999999998</v>
      </c>
      <c r="AN60" s="23"/>
      <c r="AO60" s="23"/>
      <c r="AP60" s="23"/>
      <c r="AQ60" s="45">
        <f t="shared" si="7"/>
        <v>120</v>
      </c>
      <c r="AR60" s="45">
        <f t="shared" si="7"/>
        <v>217.80420000000001</v>
      </c>
      <c r="AS60" s="45">
        <f t="shared" si="7"/>
        <v>84209.99500000001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51">
        <f t="shared" ref="D61:I61" si="8">+D6+D8+D10+D12+D14+D16+D18+D20+D22+D24+D26+D28+D30+D32+D34+D36+D38+D40+D42+D44+D46+D48+D50+D52+D54+D56+D58</f>
        <v>28</v>
      </c>
      <c r="E61" s="151">
        <f t="shared" si="8"/>
        <v>9.7987000000000002</v>
      </c>
      <c r="F61" s="151">
        <f t="shared" si="8"/>
        <v>7895.490206089089</v>
      </c>
      <c r="G61" s="208">
        <f t="shared" si="8"/>
        <v>36</v>
      </c>
      <c r="H61" s="151">
        <f t="shared" si="8"/>
        <v>45.046100000000003</v>
      </c>
      <c r="I61" s="159">
        <f t="shared" si="8"/>
        <v>23013.215</v>
      </c>
      <c r="J61" s="25">
        <f t="shared" si="6"/>
        <v>64</v>
      </c>
      <c r="K61" s="25">
        <f t="shared" si="6"/>
        <v>54.844800000000006</v>
      </c>
      <c r="L61" s="25">
        <f t="shared" si="6"/>
        <v>30908.705206089089</v>
      </c>
      <c r="M61" s="208">
        <f t="shared" ref="M61:R61" si="9">+M6+M8+M10+M12+M14+M16+M18+M20+M22+M24+M26+M28+M30+M32+M34+M36+M38+M40+M42+M44+M46+M48+M50+M52+M54+M56+M58</f>
        <v>2743</v>
      </c>
      <c r="N61" s="151">
        <f t="shared" si="9"/>
        <v>3144.0915999999997</v>
      </c>
      <c r="O61" s="269">
        <f t="shared" si="9"/>
        <v>702705.30900000001</v>
      </c>
      <c r="P61" s="174">
        <f t="shared" si="9"/>
        <v>801</v>
      </c>
      <c r="Q61" s="174">
        <f t="shared" si="9"/>
        <v>5200.3298000000013</v>
      </c>
      <c r="R61" s="174">
        <f t="shared" si="9"/>
        <v>821923.91600000008</v>
      </c>
      <c r="S61" s="52"/>
      <c r="T61" s="52"/>
      <c r="U61" s="52"/>
      <c r="V61" s="25">
        <f t="shared" si="4"/>
        <v>801</v>
      </c>
      <c r="W61" s="25">
        <f t="shared" si="1"/>
        <v>5200.3298000000013</v>
      </c>
      <c r="X61" s="25">
        <f t="shared" si="1"/>
        <v>821923.91600000008</v>
      </c>
      <c r="Y61" s="217">
        <f t="shared" ref="Y61:AP61" si="10">+Y6+Y8+Y10+Y12+Y14+Y16+Y18+Y20+Y22+Y24+Y26+Y28+Y30+Y32+Y34+Y36+Y38+Y40+Y42+Y44+Y46+Y48+Y50+Y52+Y54+Y56+Y58</f>
        <v>759</v>
      </c>
      <c r="Z61" s="217">
        <f t="shared" si="10"/>
        <v>6530.1403999999993</v>
      </c>
      <c r="AA61" s="330">
        <f t="shared" si="10"/>
        <v>470868.87399999995</v>
      </c>
      <c r="AB61" s="188">
        <f t="shared" si="10"/>
        <v>3727</v>
      </c>
      <c r="AC61" s="174">
        <f t="shared" si="10"/>
        <v>723.19907999999998</v>
      </c>
      <c r="AD61" s="174">
        <f t="shared" si="10"/>
        <v>308554.26400000002</v>
      </c>
      <c r="AE61" s="185">
        <f t="shared" si="10"/>
        <v>134</v>
      </c>
      <c r="AF61" s="185">
        <f t="shared" si="10"/>
        <v>9.8330000000000002</v>
      </c>
      <c r="AG61" s="185">
        <f t="shared" si="10"/>
        <v>15224.115240000001</v>
      </c>
      <c r="AH61" s="174">
        <f t="shared" si="10"/>
        <v>367</v>
      </c>
      <c r="AI61" s="174">
        <f t="shared" si="10"/>
        <v>159.68672000000001</v>
      </c>
      <c r="AJ61" s="174">
        <f t="shared" si="10"/>
        <v>89305.045999999988</v>
      </c>
      <c r="AK61" s="185">
        <f t="shared" si="10"/>
        <v>130</v>
      </c>
      <c r="AL61" s="185">
        <f t="shared" si="10"/>
        <v>4.7095000000000002</v>
      </c>
      <c r="AM61" s="185">
        <f t="shared" si="10"/>
        <v>3868.1120000000001</v>
      </c>
      <c r="AN61" s="174">
        <f t="shared" si="10"/>
        <v>482</v>
      </c>
      <c r="AO61" s="174">
        <f t="shared" si="10"/>
        <v>36.157499999999999</v>
      </c>
      <c r="AP61" s="174">
        <f t="shared" si="10"/>
        <v>26580.923280000003</v>
      </c>
      <c r="AQ61" s="108">
        <f t="shared" si="7"/>
        <v>9207</v>
      </c>
      <c r="AR61" s="108">
        <f t="shared" si="7"/>
        <v>15862.992400000003</v>
      </c>
      <c r="AS61" s="108">
        <f t="shared" si="7"/>
        <v>2469939.2647260898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78"/>
      <c r="E62" s="78"/>
      <c r="F62" s="78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147"/>
      <c r="N62" s="78"/>
      <c r="O62" s="270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79">
        <f t="shared" ref="D63:I63" si="11">+D7+D9+D11+D13+D15+D17+D19+D21+D23+D25+D27+D29+D31+D33+D35+D37+D39+D41+D43+D45+D47+D49+D51+D53+D55+D57+D60</f>
        <v>47</v>
      </c>
      <c r="E63" s="79">
        <f t="shared" si="11"/>
        <v>620.13639999999998</v>
      </c>
      <c r="F63" s="79">
        <f t="shared" si="11"/>
        <v>366721.9657585813</v>
      </c>
      <c r="G63" s="79">
        <f t="shared" si="11"/>
        <v>25</v>
      </c>
      <c r="H63" s="79">
        <f t="shared" si="11"/>
        <v>371.71859999999998</v>
      </c>
      <c r="I63" s="161">
        <f t="shared" si="11"/>
        <v>249834.56899999999</v>
      </c>
      <c r="J63" s="112">
        <f t="shared" si="6"/>
        <v>72</v>
      </c>
      <c r="K63" s="112">
        <f t="shared" si="6"/>
        <v>991.85500000000002</v>
      </c>
      <c r="L63" s="112">
        <f t="shared" si="6"/>
        <v>616556.53475858131</v>
      </c>
      <c r="M63" s="148">
        <f t="shared" ref="M63:R63" si="12">+M7+M9+M11+M13+M15+M17+M19+M21+M23+M25+M27+M29+M31+M33+M35+M37+M39+M41+M43+M45+M47+M49+M51+M53+M55+M57+M60</f>
        <v>325</v>
      </c>
      <c r="N63" s="79">
        <f t="shared" si="12"/>
        <v>10235.826499999999</v>
      </c>
      <c r="O63" s="271">
        <f t="shared" si="12"/>
        <v>785083.48700000008</v>
      </c>
      <c r="P63" s="23">
        <f t="shared" si="12"/>
        <v>122</v>
      </c>
      <c r="Q63" s="23">
        <f t="shared" si="12"/>
        <v>6494.0418</v>
      </c>
      <c r="R63" s="23">
        <f t="shared" si="12"/>
        <v>658330.81200000003</v>
      </c>
      <c r="S63" s="44"/>
      <c r="T63" s="44"/>
      <c r="U63" s="44"/>
      <c r="V63" s="112">
        <f t="shared" si="4"/>
        <v>122</v>
      </c>
      <c r="W63" s="112">
        <f t="shared" si="1"/>
        <v>6494.0418</v>
      </c>
      <c r="X63" s="112">
        <f t="shared" si="1"/>
        <v>658330.81200000003</v>
      </c>
      <c r="Y63" s="214">
        <f t="shared" ref="Y63:AA63" si="13">+Y7+Y9+Y11+Y13+Y15+Y17+Y19+Y21+Y23+Y25+Y27+Y29+Y31+Y33+Y35+Y37+Y39+Y41+Y43+Y45+Y47+Y49+Y51+Y53+Y55+Y57+Y60</f>
        <v>99</v>
      </c>
      <c r="Z63" s="214">
        <f t="shared" si="13"/>
        <v>6478.0483999999997</v>
      </c>
      <c r="AA63" s="109">
        <f t="shared" si="13"/>
        <v>452564.098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>
        <f>AK7+AK9+AK11+AK13+AK15+AK17+AK19+AK21+AK23+AK25+AK27+AK29+AK31+AK33+AK35+AK37+AK39+AK41+AK43+AK45+AK47+AK49+AK51+AK53+AK55+AK57+AK60</f>
        <v>3</v>
      </c>
      <c r="AL63" s="23">
        <f>AL7+AL9+AL11+AL13+AL15+AL17+AL19+AL21+AL23+AL25+AL27+AL29+AL31+AL33+AL35+AL37+AL39+AL41+AL43+AL45+AL47+AL49+AL51+AL53+AL55+AL57+AL60</f>
        <v>4.4999999999999997E-3</v>
      </c>
      <c r="AM63" s="23">
        <f>AM7+AM9+AM11+AM13+AM15+AM17+AM19+AM21+AM23+AM25+AM27+AM29+AM31+AM33+AM35+AM37+AM39+AM41+AM43+AM45+AM47+AM49+AM51+AM53+AM55+AM57+AM60</f>
        <v>32.561999999999998</v>
      </c>
      <c r="AN63" s="23"/>
      <c r="AO63" s="23"/>
      <c r="AP63" s="23"/>
      <c r="AQ63" s="45">
        <f t="shared" si="7"/>
        <v>621</v>
      </c>
      <c r="AR63" s="45">
        <f t="shared" si="7"/>
        <v>24199.776199999997</v>
      </c>
      <c r="AS63" s="45">
        <f t="shared" si="7"/>
        <v>2512567.4937585816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78"/>
      <c r="E64" s="78"/>
      <c r="F64" s="78"/>
      <c r="G64" s="78">
        <v>282</v>
      </c>
      <c r="H64" s="78">
        <v>1042.7570000000001</v>
      </c>
      <c r="I64" s="78">
        <v>220533.43799999999</v>
      </c>
      <c r="J64" s="25">
        <f t="shared" si="6"/>
        <v>282</v>
      </c>
      <c r="K64" s="25">
        <f t="shared" si="6"/>
        <v>1042.7570000000001</v>
      </c>
      <c r="L64" s="25">
        <f t="shared" si="6"/>
        <v>220533.43799999999</v>
      </c>
      <c r="M64" s="147">
        <v>552</v>
      </c>
      <c r="N64" s="78">
        <v>42.380099999999999</v>
      </c>
      <c r="O64" s="270">
        <v>35231.991999999998</v>
      </c>
      <c r="P64" s="20">
        <v>3089</v>
      </c>
      <c r="Q64" s="20">
        <v>693.60450000000003</v>
      </c>
      <c r="R64" s="20">
        <v>274165.88500000001</v>
      </c>
      <c r="S64" s="111"/>
      <c r="T64" s="40"/>
      <c r="U64" s="40"/>
      <c r="V64" s="25">
        <f t="shared" si="4"/>
        <v>3089</v>
      </c>
      <c r="W64" s="25">
        <f t="shared" si="1"/>
        <v>693.60450000000003</v>
      </c>
      <c r="X64" s="25">
        <f t="shared" si="1"/>
        <v>274165.88500000001</v>
      </c>
      <c r="Y64" s="170">
        <v>95</v>
      </c>
      <c r="Z64" s="170">
        <v>685.75199999999995</v>
      </c>
      <c r="AA64" s="108">
        <v>61254.809000000001</v>
      </c>
      <c r="AB64" s="153">
        <v>1</v>
      </c>
      <c r="AC64" s="20">
        <v>2E-3</v>
      </c>
      <c r="AD64" s="20">
        <v>4.32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4019</v>
      </c>
      <c r="AR64" s="108">
        <f t="shared" si="7"/>
        <v>2464.4956000000002</v>
      </c>
      <c r="AS64" s="108">
        <f t="shared" si="7"/>
        <v>591190.4439999999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79">
        <v>306</v>
      </c>
      <c r="E65" s="79">
        <v>60.078699999999998</v>
      </c>
      <c r="F65" s="79">
        <v>32588.348035329574</v>
      </c>
      <c r="G65" s="79">
        <v>96</v>
      </c>
      <c r="H65" s="79">
        <v>827.61530000000005</v>
      </c>
      <c r="I65" s="79">
        <v>217554.27799999999</v>
      </c>
      <c r="J65" s="116">
        <f t="shared" si="6"/>
        <v>402</v>
      </c>
      <c r="K65" s="116">
        <f t="shared" si="6"/>
        <v>887.69400000000007</v>
      </c>
      <c r="L65" s="116">
        <f t="shared" si="6"/>
        <v>250142.62603532957</v>
      </c>
      <c r="M65" s="79">
        <v>79</v>
      </c>
      <c r="N65" s="79">
        <v>12.7318</v>
      </c>
      <c r="O65" s="242">
        <v>2633.5929999999998</v>
      </c>
      <c r="P65" s="23">
        <v>35</v>
      </c>
      <c r="Q65" s="23">
        <v>3.9710000000000001</v>
      </c>
      <c r="R65" s="23">
        <v>573.76199999999994</v>
      </c>
      <c r="S65" s="41"/>
      <c r="T65" s="41"/>
      <c r="U65" s="41"/>
      <c r="V65" s="116">
        <f t="shared" si="4"/>
        <v>35</v>
      </c>
      <c r="W65" s="116">
        <f t="shared" si="1"/>
        <v>3.9710000000000001</v>
      </c>
      <c r="X65" s="116">
        <f t="shared" si="1"/>
        <v>573.76199999999994</v>
      </c>
      <c r="Y65" s="214">
        <v>1</v>
      </c>
      <c r="Z65" s="214">
        <v>4.0220000000000002</v>
      </c>
      <c r="AA65" s="109">
        <v>2988.5070000000001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517</v>
      </c>
      <c r="AR65" s="45">
        <f t="shared" si="7"/>
        <v>908.41880000000015</v>
      </c>
      <c r="AS65" s="45">
        <f t="shared" si="7"/>
        <v>256338.48803532956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8"/>
      <c r="N66" s="78"/>
      <c r="O66" s="241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9"/>
      <c r="N67" s="79"/>
      <c r="O67" s="242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4">+D61+D64+D66</f>
        <v>28</v>
      </c>
      <c r="E68" s="20">
        <f t="shared" si="14"/>
        <v>9.7987000000000002</v>
      </c>
      <c r="F68" s="25">
        <f t="shared" si="14"/>
        <v>7895.490206089089</v>
      </c>
      <c r="G68" s="153">
        <f t="shared" si="14"/>
        <v>318</v>
      </c>
      <c r="H68" s="20">
        <f t="shared" si="14"/>
        <v>1087.8031000000001</v>
      </c>
      <c r="I68" s="134">
        <f t="shared" si="14"/>
        <v>243546.65299999999</v>
      </c>
      <c r="J68" s="25">
        <f t="shared" si="6"/>
        <v>346</v>
      </c>
      <c r="K68" s="25">
        <f t="shared" si="6"/>
        <v>1097.6018000000001</v>
      </c>
      <c r="L68" s="25">
        <f t="shared" si="6"/>
        <v>251442.14320608909</v>
      </c>
      <c r="M68" s="153">
        <f t="shared" ref="M68:R68" si="15">+M61+M64+M66</f>
        <v>3295</v>
      </c>
      <c r="N68" s="20">
        <f t="shared" si="15"/>
        <v>3186.4716999999996</v>
      </c>
      <c r="O68" s="134">
        <f t="shared" si="15"/>
        <v>737937.30099999998</v>
      </c>
      <c r="P68" s="20">
        <f t="shared" si="15"/>
        <v>3890</v>
      </c>
      <c r="Q68" s="20">
        <f t="shared" si="15"/>
        <v>5893.9343000000017</v>
      </c>
      <c r="R68" s="20">
        <f t="shared" si="15"/>
        <v>1096089.801</v>
      </c>
      <c r="S68" s="25"/>
      <c r="T68" s="25"/>
      <c r="U68" s="25"/>
      <c r="V68" s="25">
        <f t="shared" si="4"/>
        <v>3890</v>
      </c>
      <c r="W68" s="25">
        <f t="shared" si="1"/>
        <v>5893.9343000000017</v>
      </c>
      <c r="X68" s="25">
        <f t="shared" si="1"/>
        <v>1096089.801</v>
      </c>
      <c r="Y68" s="170">
        <f>+Y61+Y64+Y66</f>
        <v>854</v>
      </c>
      <c r="Z68" s="170">
        <f>+Z61+Z64+Z66</f>
        <v>7215.8923999999988</v>
      </c>
      <c r="AA68" s="108">
        <f>+AA61+AA64+AA66</f>
        <v>532123.68299999996</v>
      </c>
      <c r="AB68" s="153">
        <f t="shared" ref="AB68:AD68" si="16">+AB61+AB64+AB66</f>
        <v>3728</v>
      </c>
      <c r="AC68" s="20">
        <f t="shared" si="16"/>
        <v>723.20107999999993</v>
      </c>
      <c r="AD68" s="20">
        <f t="shared" si="16"/>
        <v>308558.58400000003</v>
      </c>
      <c r="AE68" s="20">
        <f>AE61+AE62+AE64+AE66</f>
        <v>134</v>
      </c>
      <c r="AF68" s="20">
        <f>+AF61+AF64+AF66</f>
        <v>9.8330000000000002</v>
      </c>
      <c r="AG68" s="20">
        <f>AG61+AG62+AG64+AG66</f>
        <v>15224.115240000001</v>
      </c>
      <c r="AH68" s="20">
        <f t="shared" ref="AH68:AJ68" si="17">AH61+AH62+AH64+AH66</f>
        <v>367</v>
      </c>
      <c r="AI68" s="20">
        <f>+AI61+AI64+AI66</f>
        <v>159.68672000000001</v>
      </c>
      <c r="AJ68" s="20">
        <f t="shared" si="17"/>
        <v>89305.045999999988</v>
      </c>
      <c r="AK68" s="20">
        <f>AK61+AK62+AK64+AK66</f>
        <v>130</v>
      </c>
      <c r="AL68" s="20">
        <f>+AL61+AL64+AL66</f>
        <v>4.7095000000000002</v>
      </c>
      <c r="AM68" s="20">
        <f>AM61+AM62+AM64+AM66</f>
        <v>3868.1120000000001</v>
      </c>
      <c r="AN68" s="20">
        <f>AN61+AN62+AN64+AN66</f>
        <v>482</v>
      </c>
      <c r="AO68" s="20">
        <f>+AO61+AO64+AO66</f>
        <v>36.157499999999999</v>
      </c>
      <c r="AP68" s="20">
        <f>+AP61+AP64+AP66+AP62</f>
        <v>26580.923280000003</v>
      </c>
      <c r="AQ68" s="108">
        <f t="shared" si="7"/>
        <v>13226</v>
      </c>
      <c r="AR68" s="108">
        <f t="shared" si="7"/>
        <v>18327.488000000001</v>
      </c>
      <c r="AS68" s="108">
        <f t="shared" si="7"/>
        <v>3061129.7087260894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8">+D63+D65+D67</f>
        <v>353</v>
      </c>
      <c r="E69" s="23">
        <f t="shared" si="18"/>
        <v>680.21510000000001</v>
      </c>
      <c r="F69" s="24">
        <f t="shared" si="18"/>
        <v>399310.3137939109</v>
      </c>
      <c r="G69" s="23">
        <f t="shared" si="18"/>
        <v>121</v>
      </c>
      <c r="H69" s="23">
        <f t="shared" si="18"/>
        <v>1199.3339000000001</v>
      </c>
      <c r="I69" s="158">
        <f t="shared" si="18"/>
        <v>467388.84699999995</v>
      </c>
      <c r="J69" s="116">
        <f t="shared" si="6"/>
        <v>474</v>
      </c>
      <c r="K69" s="116">
        <f t="shared" si="6"/>
        <v>1879.549</v>
      </c>
      <c r="L69" s="116">
        <f t="shared" si="6"/>
        <v>866699.16079391085</v>
      </c>
      <c r="M69" s="23">
        <f t="shared" ref="M69:R69" si="19">+M63+M65+M67</f>
        <v>404</v>
      </c>
      <c r="N69" s="23">
        <f t="shared" si="19"/>
        <v>10248.558299999999</v>
      </c>
      <c r="O69" s="158">
        <f t="shared" si="19"/>
        <v>787717.08000000007</v>
      </c>
      <c r="P69" s="23">
        <f t="shared" si="19"/>
        <v>157</v>
      </c>
      <c r="Q69" s="23">
        <f t="shared" si="19"/>
        <v>6498.0127999999995</v>
      </c>
      <c r="R69" s="23">
        <f t="shared" si="19"/>
        <v>658904.57400000002</v>
      </c>
      <c r="S69" s="24"/>
      <c r="T69" s="24"/>
      <c r="U69" s="24"/>
      <c r="V69" s="116">
        <f t="shared" si="4"/>
        <v>157</v>
      </c>
      <c r="W69" s="116">
        <f t="shared" si="1"/>
        <v>6498.0127999999995</v>
      </c>
      <c r="X69" s="116">
        <f t="shared" si="1"/>
        <v>658904.57400000002</v>
      </c>
      <c r="Y69" s="214">
        <f t="shared" ref="Y69:AA69" si="20">+Y63+Y65+Y67</f>
        <v>100</v>
      </c>
      <c r="Z69" s="214">
        <f t="shared" si="20"/>
        <v>6482.0703999999996</v>
      </c>
      <c r="AA69" s="109">
        <f t="shared" si="20"/>
        <v>455552.60499999998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>
        <f>+AK63+AK65+AK67</f>
        <v>3</v>
      </c>
      <c r="AL69" s="23">
        <f>+AL63+AL65+AL67</f>
        <v>4.4999999999999997E-3</v>
      </c>
      <c r="AM69" s="23">
        <f>+AM63+AM65+AM67</f>
        <v>32.561999999999998</v>
      </c>
      <c r="AN69" s="23"/>
      <c r="AO69" s="23"/>
      <c r="AP69" s="23"/>
      <c r="AQ69" s="45">
        <f t="shared" si="7"/>
        <v>1138</v>
      </c>
      <c r="AR69" s="45">
        <f t="shared" si="7"/>
        <v>25108.195</v>
      </c>
      <c r="AS69" s="45">
        <f t="shared" si="7"/>
        <v>2768905.9817939107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67">
        <f t="shared" ref="D71:I71" si="21">D68+D69</f>
        <v>381</v>
      </c>
      <c r="E71" s="67">
        <f t="shared" si="21"/>
        <v>690.01380000000006</v>
      </c>
      <c r="F71" s="67">
        <f t="shared" si="21"/>
        <v>407205.804</v>
      </c>
      <c r="G71" s="67">
        <f t="shared" si="21"/>
        <v>439</v>
      </c>
      <c r="H71" s="67">
        <f t="shared" si="21"/>
        <v>2287.1370000000002</v>
      </c>
      <c r="I71" s="67">
        <f t="shared" si="21"/>
        <v>710935.5</v>
      </c>
      <c r="J71" s="117">
        <f t="shared" si="6"/>
        <v>820</v>
      </c>
      <c r="K71" s="117">
        <f t="shared" si="6"/>
        <v>2977.1508000000003</v>
      </c>
      <c r="L71" s="117">
        <f t="shared" si="6"/>
        <v>1118141.304</v>
      </c>
      <c r="M71" s="67">
        <f t="shared" ref="M71:O71" si="22">M68+M69</f>
        <v>3699</v>
      </c>
      <c r="N71" s="67">
        <f t="shared" si="22"/>
        <v>13435.029999999999</v>
      </c>
      <c r="O71" s="67">
        <f t="shared" si="22"/>
        <v>1525654.3810000001</v>
      </c>
      <c r="P71" s="36">
        <f>P68+P69</f>
        <v>4047</v>
      </c>
      <c r="Q71" s="36">
        <f>Q68+Q69</f>
        <v>12391.947100000001</v>
      </c>
      <c r="R71" s="36">
        <f>R68+R69</f>
        <v>1754994.375</v>
      </c>
      <c r="S71" s="37"/>
      <c r="T71" s="37"/>
      <c r="U71" s="37"/>
      <c r="V71" s="117">
        <f t="shared" si="4"/>
        <v>4047</v>
      </c>
      <c r="W71" s="117">
        <f t="shared" si="4"/>
        <v>12391.947100000001</v>
      </c>
      <c r="X71" s="117">
        <f t="shared" si="4"/>
        <v>1754994.375</v>
      </c>
      <c r="Y71" s="218">
        <f>Y68+Y69</f>
        <v>954</v>
      </c>
      <c r="Z71" s="36">
        <f>Z68+Z69</f>
        <v>13697.962799999998</v>
      </c>
      <c r="AA71" s="37">
        <f>AA68+AA69</f>
        <v>987676.28799999994</v>
      </c>
      <c r="AB71" s="65">
        <f>+AB68+AB69+AB70</f>
        <v>3728</v>
      </c>
      <c r="AC71" s="36">
        <f>+AC68+AC69+AC70</f>
        <v>723.20107999999993</v>
      </c>
      <c r="AD71" s="36">
        <f>+AD68+AD69+AD70</f>
        <v>308558.58400000003</v>
      </c>
      <c r="AE71" s="36">
        <f t="shared" ref="AE71:AP71" si="23">AE68+AE69</f>
        <v>134</v>
      </c>
      <c r="AF71" s="36">
        <f t="shared" si="23"/>
        <v>9.8330000000000002</v>
      </c>
      <c r="AG71" s="36">
        <f t="shared" si="23"/>
        <v>15224.115240000001</v>
      </c>
      <c r="AH71" s="36">
        <f t="shared" si="23"/>
        <v>367</v>
      </c>
      <c r="AI71" s="36">
        <f t="shared" si="23"/>
        <v>159.68672000000001</v>
      </c>
      <c r="AJ71" s="36">
        <f t="shared" si="23"/>
        <v>89305.045999999988</v>
      </c>
      <c r="AK71" s="36">
        <f t="shared" si="23"/>
        <v>133</v>
      </c>
      <c r="AL71" s="36">
        <f t="shared" si="23"/>
        <v>4.7140000000000004</v>
      </c>
      <c r="AM71" s="36">
        <f t="shared" si="23"/>
        <v>3900.674</v>
      </c>
      <c r="AN71" s="36">
        <f t="shared" si="23"/>
        <v>482</v>
      </c>
      <c r="AO71" s="36">
        <f t="shared" si="23"/>
        <v>36.157499999999999</v>
      </c>
      <c r="AP71" s="36">
        <f t="shared" si="23"/>
        <v>26580.923280000003</v>
      </c>
      <c r="AQ71" s="46">
        <f t="shared" si="7"/>
        <v>14364</v>
      </c>
      <c r="AR71" s="46">
        <f t="shared" si="7"/>
        <v>43435.682999999997</v>
      </c>
      <c r="AS71" s="46">
        <f t="shared" si="7"/>
        <v>5830035.6905199997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1"/>
      <c r="E72" s="81"/>
      <c r="F72" s="82"/>
      <c r="G72" s="81"/>
      <c r="H72" s="81"/>
      <c r="I72" s="82"/>
      <c r="M72" s="81"/>
      <c r="N72" s="81"/>
      <c r="O72" s="82"/>
      <c r="P72" s="81"/>
      <c r="Q72" s="81"/>
      <c r="R72" s="82"/>
      <c r="X72" s="38" t="s">
        <v>78</v>
      </c>
      <c r="Y72" s="81"/>
      <c r="Z72" s="81"/>
      <c r="AA72" s="82"/>
      <c r="AU72" s="38" t="s">
        <v>80</v>
      </c>
    </row>
    <row r="73" spans="1:49">
      <c r="D73" s="81"/>
      <c r="E73" s="81"/>
      <c r="F73" s="82"/>
      <c r="G73" s="81"/>
      <c r="H73" s="81"/>
      <c r="I73" s="82"/>
      <c r="M73" s="81"/>
      <c r="N73" s="81"/>
      <c r="O73" s="82"/>
      <c r="P73" s="81"/>
      <c r="Q73" s="81"/>
      <c r="R73" s="82"/>
      <c r="Y73" s="81"/>
      <c r="Z73" s="81"/>
      <c r="AA73" s="82"/>
      <c r="AR73" s="39"/>
      <c r="AS73" s="39"/>
    </row>
    <row r="74" spans="1:49">
      <c r="D74" s="86"/>
      <c r="E74" s="86"/>
      <c r="F74" s="86"/>
      <c r="G74" s="86"/>
      <c r="H74" s="86"/>
      <c r="I74" s="86"/>
      <c r="M74" s="39"/>
      <c r="N74" s="39"/>
      <c r="O74" s="39"/>
      <c r="P74" s="39"/>
      <c r="Q74" s="39"/>
      <c r="R74" s="39"/>
      <c r="Y74" s="39"/>
      <c r="Z74" s="39"/>
      <c r="AA74" s="39"/>
    </row>
    <row r="75" spans="1:49">
      <c r="D75" s="86"/>
      <c r="E75" s="86"/>
      <c r="F75" s="86"/>
      <c r="G75" s="86"/>
      <c r="H75" s="86"/>
      <c r="I75" s="86"/>
      <c r="M75" s="39"/>
      <c r="N75" s="39"/>
      <c r="O75" s="39"/>
      <c r="P75" s="39"/>
      <c r="Q75" s="39"/>
      <c r="R75" s="39"/>
      <c r="Y75" s="39"/>
      <c r="Z75" s="39"/>
      <c r="AA75" s="39"/>
    </row>
    <row r="76" spans="1:49">
      <c r="D76" s="86"/>
      <c r="E76" s="85"/>
      <c r="F76" s="86"/>
      <c r="G76" s="86"/>
      <c r="H76" s="85"/>
      <c r="I76" s="86"/>
      <c r="M76" s="39"/>
      <c r="O76" s="39"/>
      <c r="P76" s="39"/>
      <c r="R76" s="39"/>
      <c r="Y76" s="39"/>
      <c r="AA76" s="39"/>
    </row>
    <row r="77" spans="1:49">
      <c r="D77" s="86"/>
      <c r="E77" s="85"/>
      <c r="F77" s="86"/>
      <c r="G77" s="86"/>
      <c r="H77" s="85"/>
      <c r="I77" s="86"/>
      <c r="M77" s="39"/>
      <c r="O77" s="39"/>
      <c r="P77" s="39"/>
      <c r="R77" s="39"/>
      <c r="Y77" s="39"/>
      <c r="AA77" s="39"/>
    </row>
    <row r="78" spans="1:49">
      <c r="D78" s="86"/>
      <c r="E78" s="85"/>
      <c r="F78" s="86"/>
      <c r="G78" s="86"/>
      <c r="H78" s="85"/>
      <c r="I78" s="86"/>
      <c r="M78" s="39"/>
      <c r="O78" s="39"/>
      <c r="P78" s="39"/>
      <c r="R78" s="39"/>
      <c r="Y78" s="39"/>
      <c r="AA78" s="39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V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78"/>
      <c r="E6" s="78"/>
      <c r="F6" s="78"/>
      <c r="G6" s="209"/>
      <c r="H6" s="76"/>
      <c r="I6" s="210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/>
      <c r="N6" s="76"/>
      <c r="O6" s="272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79"/>
      <c r="E7" s="79"/>
      <c r="F7" s="79"/>
      <c r="G7" s="148"/>
      <c r="H7" s="79"/>
      <c r="I7" s="211"/>
      <c r="J7" s="116">
        <f>SUM(D7,G7)</f>
        <v>0</v>
      </c>
      <c r="K7" s="116">
        <f t="shared" si="0"/>
        <v>0</v>
      </c>
      <c r="L7" s="116">
        <f t="shared" si="0"/>
        <v>0</v>
      </c>
      <c r="M7" s="77"/>
      <c r="N7" s="77"/>
      <c r="O7" s="265"/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78"/>
      <c r="E8" s="78"/>
      <c r="F8" s="78"/>
      <c r="G8" s="147"/>
      <c r="H8" s="78"/>
      <c r="I8" s="212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/>
      <c r="N8" s="76"/>
      <c r="O8" s="263"/>
      <c r="P8" s="170">
        <v>6</v>
      </c>
      <c r="Q8" s="170">
        <v>896.81299999999999</v>
      </c>
      <c r="R8" s="170">
        <v>72538.369000000006</v>
      </c>
      <c r="S8" s="25"/>
      <c r="T8" s="25"/>
      <c r="U8" s="25"/>
      <c r="V8" s="25">
        <f t="shared" ref="V8:X71" si="4">SUM(P8,S8)</f>
        <v>6</v>
      </c>
      <c r="W8" s="25">
        <f t="shared" si="1"/>
        <v>896.81299999999999</v>
      </c>
      <c r="X8" s="25">
        <f t="shared" si="1"/>
        <v>72538.369000000006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6</v>
      </c>
      <c r="AR8" s="108">
        <f t="shared" si="5"/>
        <v>896.81299999999999</v>
      </c>
      <c r="AS8" s="108">
        <f t="shared" si="2"/>
        <v>72538.369000000006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79">
        <v>1</v>
      </c>
      <c r="E9" s="79">
        <v>88.093000000000004</v>
      </c>
      <c r="F9" s="79">
        <v>7611.2351293776446</v>
      </c>
      <c r="G9" s="148"/>
      <c r="H9" s="79"/>
      <c r="I9" s="211"/>
      <c r="J9" s="116">
        <f t="shared" si="3"/>
        <v>1</v>
      </c>
      <c r="K9" s="116">
        <f t="shared" si="0"/>
        <v>88.093000000000004</v>
      </c>
      <c r="L9" s="116">
        <f t="shared" si="0"/>
        <v>7611.2351293776446</v>
      </c>
      <c r="M9" s="77">
        <v>10</v>
      </c>
      <c r="N9" s="77">
        <v>724.94600000000003</v>
      </c>
      <c r="O9" s="265">
        <v>99918.794999999998</v>
      </c>
      <c r="P9" s="214">
        <v>52</v>
      </c>
      <c r="Q9" s="214">
        <v>5321.009</v>
      </c>
      <c r="R9" s="214">
        <v>488040.47899999999</v>
      </c>
      <c r="S9" s="24"/>
      <c r="T9" s="24"/>
      <c r="U9" s="24"/>
      <c r="V9" s="116">
        <f t="shared" si="4"/>
        <v>52</v>
      </c>
      <c r="W9" s="116">
        <f t="shared" si="1"/>
        <v>5321.009</v>
      </c>
      <c r="X9" s="116">
        <f t="shared" si="1"/>
        <v>488040.47899999999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63</v>
      </c>
      <c r="AR9" s="45">
        <f t="shared" si="5"/>
        <v>6134.0479999999998</v>
      </c>
      <c r="AS9" s="45">
        <f t="shared" si="2"/>
        <v>595570.50912937766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78"/>
      <c r="E10" s="78"/>
      <c r="F10" s="78"/>
      <c r="G10" s="147"/>
      <c r="H10" s="78"/>
      <c r="I10" s="212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63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79"/>
      <c r="E11" s="79"/>
      <c r="F11" s="79"/>
      <c r="G11" s="148"/>
      <c r="H11" s="79"/>
      <c r="I11" s="211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65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78"/>
      <c r="E12" s="78"/>
      <c r="F12" s="78"/>
      <c r="G12" s="147"/>
      <c r="H12" s="78"/>
      <c r="I12" s="212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63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79"/>
      <c r="E13" s="79"/>
      <c r="F13" s="79"/>
      <c r="G13" s="148"/>
      <c r="H13" s="79"/>
      <c r="I13" s="211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65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78"/>
      <c r="E14" s="78"/>
      <c r="F14" s="78"/>
      <c r="G14" s="147"/>
      <c r="H14" s="78"/>
      <c r="I14" s="212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63"/>
      <c r="P14" s="170">
        <v>181</v>
      </c>
      <c r="Q14" s="170">
        <v>1340.3530000000001</v>
      </c>
      <c r="R14" s="170">
        <v>330431.35499999998</v>
      </c>
      <c r="S14" s="40"/>
      <c r="T14" s="40"/>
      <c r="U14" s="40"/>
      <c r="V14" s="25">
        <f t="shared" si="4"/>
        <v>181</v>
      </c>
      <c r="W14" s="25">
        <f t="shared" si="1"/>
        <v>1340.3530000000001</v>
      </c>
      <c r="X14" s="25">
        <f t="shared" si="1"/>
        <v>330431.35499999998</v>
      </c>
      <c r="Y14" s="170">
        <v>30</v>
      </c>
      <c r="Z14" s="170">
        <v>131.7689</v>
      </c>
      <c r="AA14" s="108">
        <v>21940.33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211</v>
      </c>
      <c r="AR14" s="108">
        <f t="shared" si="5"/>
        <v>1472.1219000000001</v>
      </c>
      <c r="AS14" s="108">
        <f t="shared" si="2"/>
        <v>352371.685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79"/>
      <c r="E15" s="79"/>
      <c r="F15" s="79"/>
      <c r="G15" s="148"/>
      <c r="H15" s="79"/>
      <c r="I15" s="211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65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78">
        <v>10</v>
      </c>
      <c r="E16" s="78">
        <v>5.7439999999999998</v>
      </c>
      <c r="F16" s="162">
        <v>4559.1000776974861</v>
      </c>
      <c r="G16" s="147">
        <v>12</v>
      </c>
      <c r="H16" s="78">
        <v>8.9032</v>
      </c>
      <c r="I16" s="212">
        <v>4343.6270000000004</v>
      </c>
      <c r="J16" s="25">
        <f t="shared" si="3"/>
        <v>22</v>
      </c>
      <c r="K16" s="25">
        <f t="shared" si="0"/>
        <v>14.6472</v>
      </c>
      <c r="L16" s="25">
        <f t="shared" si="0"/>
        <v>8902.7270776974874</v>
      </c>
      <c r="M16" s="76"/>
      <c r="N16" s="76"/>
      <c r="O16" s="263"/>
      <c r="P16" s="170">
        <v>177</v>
      </c>
      <c r="Q16" s="170">
        <v>424.50529999999998</v>
      </c>
      <c r="R16" s="170">
        <v>159832.109</v>
      </c>
      <c r="S16" s="40"/>
      <c r="T16" s="40"/>
      <c r="U16" s="40"/>
      <c r="V16" s="25">
        <f t="shared" si="4"/>
        <v>177</v>
      </c>
      <c r="W16" s="25">
        <f t="shared" si="1"/>
        <v>424.50529999999998</v>
      </c>
      <c r="X16" s="25">
        <f t="shared" si="1"/>
        <v>159832.109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47</v>
      </c>
      <c r="AI16" s="20">
        <v>40.523899999999998</v>
      </c>
      <c r="AJ16" s="20">
        <v>19790.105</v>
      </c>
      <c r="AK16" s="20"/>
      <c r="AL16" s="20"/>
      <c r="AM16" s="20"/>
      <c r="AN16" s="20"/>
      <c r="AO16" s="20"/>
      <c r="AP16" s="20"/>
      <c r="AQ16" s="108">
        <f t="shared" si="5"/>
        <v>246</v>
      </c>
      <c r="AR16" s="108">
        <f t="shared" si="5"/>
        <v>479.67639999999994</v>
      </c>
      <c r="AS16" s="108">
        <f t="shared" si="2"/>
        <v>188524.9410776975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79"/>
      <c r="E17" s="79"/>
      <c r="F17" s="79"/>
      <c r="G17" s="148"/>
      <c r="H17" s="79"/>
      <c r="I17" s="211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65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78"/>
      <c r="E18" s="78"/>
      <c r="F18" s="78"/>
      <c r="G18" s="147"/>
      <c r="H18" s="78"/>
      <c r="I18" s="212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63"/>
      <c r="P18" s="170">
        <v>134</v>
      </c>
      <c r="Q18" s="170">
        <v>239.3914</v>
      </c>
      <c r="R18" s="170">
        <v>88406.922999999995</v>
      </c>
      <c r="S18" s="110"/>
      <c r="T18" s="40"/>
      <c r="U18" s="40"/>
      <c r="V18" s="25">
        <f t="shared" si="4"/>
        <v>134</v>
      </c>
      <c r="W18" s="25">
        <f t="shared" si="1"/>
        <v>239.3914</v>
      </c>
      <c r="X18" s="25">
        <f t="shared" si="1"/>
        <v>88406.922999999995</v>
      </c>
      <c r="Y18" s="170"/>
      <c r="Z18" s="170"/>
      <c r="AA18" s="108"/>
      <c r="AB18" s="153"/>
      <c r="AC18" s="20"/>
      <c r="AD18" s="20"/>
      <c r="AE18" s="20">
        <v>152</v>
      </c>
      <c r="AF18" s="20">
        <v>9.9632000000000005</v>
      </c>
      <c r="AG18" s="20">
        <f>16750.728*1.08</f>
        <v>18090.786240000001</v>
      </c>
      <c r="AH18" s="20">
        <v>42</v>
      </c>
      <c r="AI18" s="20">
        <v>3.55</v>
      </c>
      <c r="AJ18" s="20">
        <v>5009.7380000000003</v>
      </c>
      <c r="AK18" s="20"/>
      <c r="AL18" s="20"/>
      <c r="AM18" s="20"/>
      <c r="AN18" s="20"/>
      <c r="AO18" s="20"/>
      <c r="AP18" s="20"/>
      <c r="AQ18" s="108">
        <f t="shared" si="5"/>
        <v>328</v>
      </c>
      <c r="AR18" s="108">
        <f t="shared" si="5"/>
        <v>252.90460000000002</v>
      </c>
      <c r="AS18" s="108">
        <f t="shared" si="2"/>
        <v>111507.44723999999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79"/>
      <c r="E19" s="79"/>
      <c r="F19" s="79"/>
      <c r="G19" s="148"/>
      <c r="H19" s="79"/>
      <c r="I19" s="211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65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78"/>
      <c r="E20" s="78"/>
      <c r="F20" s="78"/>
      <c r="G20" s="147"/>
      <c r="H20" s="78"/>
      <c r="I20" s="212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5</v>
      </c>
      <c r="N20" s="76">
        <v>160.876</v>
      </c>
      <c r="O20" s="263">
        <v>14102.891</v>
      </c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>
        <v>31</v>
      </c>
      <c r="Z20" s="170">
        <v>406.49700000000001</v>
      </c>
      <c r="AA20" s="108">
        <v>28203.093000000001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36</v>
      </c>
      <c r="AR20" s="108">
        <f t="shared" si="5"/>
        <v>567.37300000000005</v>
      </c>
      <c r="AS20" s="108">
        <f t="shared" si="2"/>
        <v>42305.983999999997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79"/>
      <c r="E21" s="79"/>
      <c r="F21" s="79"/>
      <c r="G21" s="148"/>
      <c r="H21" s="79"/>
      <c r="I21" s="211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50</v>
      </c>
      <c r="N21" s="77">
        <v>1690.912</v>
      </c>
      <c r="O21" s="265">
        <v>139287.46</v>
      </c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>
        <v>31</v>
      </c>
      <c r="Z21" s="214">
        <v>1344.855</v>
      </c>
      <c r="AA21" s="109">
        <v>104180.041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81</v>
      </c>
      <c r="AR21" s="45">
        <f t="shared" si="5"/>
        <v>3035.7669999999998</v>
      </c>
      <c r="AS21" s="45">
        <f t="shared" si="2"/>
        <v>243467.50099999999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78"/>
      <c r="E22" s="78"/>
      <c r="F22" s="78"/>
      <c r="G22" s="147"/>
      <c r="H22" s="78"/>
      <c r="I22" s="212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63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79"/>
      <c r="E23" s="79"/>
      <c r="F23" s="79"/>
      <c r="G23" s="148"/>
      <c r="H23" s="79"/>
      <c r="I23" s="211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65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78"/>
      <c r="E24" s="78"/>
      <c r="F24" s="78"/>
      <c r="G24" s="147"/>
      <c r="H24" s="78"/>
      <c r="I24" s="212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25</v>
      </c>
      <c r="N24" s="76">
        <v>106.6262</v>
      </c>
      <c r="O24" s="263">
        <v>19004.805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25</v>
      </c>
      <c r="AR24" s="108">
        <f t="shared" si="5"/>
        <v>106.6262</v>
      </c>
      <c r="AS24" s="108">
        <f t="shared" si="5"/>
        <v>19004.805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79"/>
      <c r="E25" s="79"/>
      <c r="F25" s="79"/>
      <c r="G25" s="148"/>
      <c r="H25" s="79"/>
      <c r="I25" s="211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17</v>
      </c>
      <c r="N25" s="77">
        <v>66.099100000000007</v>
      </c>
      <c r="O25" s="265">
        <v>11651.701999999999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17</v>
      </c>
      <c r="AR25" s="45">
        <f t="shared" si="5"/>
        <v>66.099100000000007</v>
      </c>
      <c r="AS25" s="45">
        <f t="shared" si="5"/>
        <v>11651.701999999999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78"/>
      <c r="E26" s="78"/>
      <c r="F26" s="78"/>
      <c r="G26" s="147"/>
      <c r="H26" s="78"/>
      <c r="I26" s="212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63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79"/>
      <c r="E27" s="79"/>
      <c r="F27" s="79"/>
      <c r="G27" s="148"/>
      <c r="H27" s="79"/>
      <c r="I27" s="211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65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78"/>
      <c r="E28" s="78"/>
      <c r="F28" s="78"/>
      <c r="G28" s="147"/>
      <c r="H28" s="78"/>
      <c r="I28" s="212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63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79"/>
      <c r="E29" s="79"/>
      <c r="F29" s="79"/>
      <c r="G29" s="148"/>
      <c r="H29" s="79"/>
      <c r="I29" s="211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65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78">
        <v>18</v>
      </c>
      <c r="E30" s="78">
        <v>5.2069000000000001</v>
      </c>
      <c r="F30" s="162">
        <v>4487.4269583625182</v>
      </c>
      <c r="G30" s="147">
        <v>31</v>
      </c>
      <c r="H30" s="78">
        <v>10.663600000000001</v>
      </c>
      <c r="I30" s="212">
        <v>5142.0129999999999</v>
      </c>
      <c r="J30" s="25">
        <f t="shared" si="3"/>
        <v>49</v>
      </c>
      <c r="K30" s="25">
        <f t="shared" si="3"/>
        <v>15.8705</v>
      </c>
      <c r="L30" s="25">
        <f t="shared" si="3"/>
        <v>9629.4399583625182</v>
      </c>
      <c r="M30" s="76"/>
      <c r="N30" s="76"/>
      <c r="O30" s="263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101</v>
      </c>
      <c r="Z30" s="170">
        <v>23.030799999999999</v>
      </c>
      <c r="AA30" s="108">
        <v>10383.064</v>
      </c>
      <c r="AB30" s="153">
        <v>427</v>
      </c>
      <c r="AC30" s="20">
        <v>21.793399999999998</v>
      </c>
      <c r="AD30" s="20">
        <v>10109.382</v>
      </c>
      <c r="AE30" s="20"/>
      <c r="AF30" s="20"/>
      <c r="AG30" s="20"/>
      <c r="AH30" s="20">
        <v>74</v>
      </c>
      <c r="AI30" s="20">
        <v>12.995799999999999</v>
      </c>
      <c r="AJ30" s="20">
        <v>11446.902</v>
      </c>
      <c r="AK30" s="20">
        <v>43</v>
      </c>
      <c r="AL30" s="20">
        <v>2.1211000000000002</v>
      </c>
      <c r="AM30" s="20">
        <v>1527.9090000000001</v>
      </c>
      <c r="AN30" s="20">
        <v>391</v>
      </c>
      <c r="AO30" s="20">
        <v>38.237050000000004</v>
      </c>
      <c r="AP30" s="20">
        <v>26937.192999999999</v>
      </c>
      <c r="AQ30" s="108">
        <f t="shared" si="5"/>
        <v>1085</v>
      </c>
      <c r="AR30" s="108">
        <f t="shared" si="5"/>
        <v>114.04865000000001</v>
      </c>
      <c r="AS30" s="108">
        <f t="shared" si="5"/>
        <v>70033.889958362517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79"/>
      <c r="E31" s="79"/>
      <c r="F31" s="79"/>
      <c r="G31" s="148"/>
      <c r="H31" s="79"/>
      <c r="I31" s="211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65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78"/>
      <c r="E32" s="78"/>
      <c r="F32" s="78"/>
      <c r="G32" s="147"/>
      <c r="H32" s="78"/>
      <c r="I32" s="212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72</v>
      </c>
      <c r="N32" s="76">
        <v>144.9675</v>
      </c>
      <c r="O32" s="263">
        <v>50172.019</v>
      </c>
      <c r="P32" s="170">
        <v>146</v>
      </c>
      <c r="Q32" s="170">
        <v>1506.3783000000001</v>
      </c>
      <c r="R32" s="170">
        <v>95936.744999999995</v>
      </c>
      <c r="S32" s="40"/>
      <c r="T32" s="40"/>
      <c r="U32" s="40"/>
      <c r="V32" s="25">
        <f t="shared" si="4"/>
        <v>146</v>
      </c>
      <c r="W32" s="25">
        <f t="shared" si="1"/>
        <v>1506.3783000000001</v>
      </c>
      <c r="X32" s="25">
        <f t="shared" si="1"/>
        <v>95936.744999999995</v>
      </c>
      <c r="Y32" s="170">
        <v>125</v>
      </c>
      <c r="Z32" s="170">
        <v>1321.4613999999999</v>
      </c>
      <c r="AA32" s="108">
        <v>156904.43299999999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2</v>
      </c>
      <c r="AL32" s="20">
        <v>0</v>
      </c>
      <c r="AM32" s="20">
        <v>2444.9580000000001</v>
      </c>
      <c r="AN32" s="20"/>
      <c r="AO32" s="20"/>
      <c r="AP32" s="20"/>
      <c r="AQ32" s="108">
        <f t="shared" si="5"/>
        <v>345</v>
      </c>
      <c r="AR32" s="108">
        <f t="shared" si="5"/>
        <v>2972.8072000000002</v>
      </c>
      <c r="AS32" s="108">
        <f t="shared" si="5"/>
        <v>305458.15499999997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79"/>
      <c r="E33" s="79"/>
      <c r="F33" s="79"/>
      <c r="G33" s="148"/>
      <c r="H33" s="79"/>
      <c r="I33" s="211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65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78"/>
      <c r="E34" s="78"/>
      <c r="F34" s="78"/>
      <c r="G34" s="147">
        <v>4</v>
      </c>
      <c r="H34" s="78">
        <v>0.31009999999999999</v>
      </c>
      <c r="I34" s="212">
        <v>309.76100000000002</v>
      </c>
      <c r="J34" s="25">
        <f t="shared" si="3"/>
        <v>4</v>
      </c>
      <c r="K34" s="25">
        <f t="shared" si="3"/>
        <v>0.31009999999999999</v>
      </c>
      <c r="L34" s="25">
        <f t="shared" si="3"/>
        <v>309.76100000000002</v>
      </c>
      <c r="M34" s="76">
        <v>52</v>
      </c>
      <c r="N34" s="76">
        <v>26.841200000000001</v>
      </c>
      <c r="O34" s="263">
        <v>10895.714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336</v>
      </c>
      <c r="AC34" s="20">
        <v>119.37560000000001</v>
      </c>
      <c r="AD34" s="20">
        <v>47672.036999999997</v>
      </c>
      <c r="AE34" s="20"/>
      <c r="AF34" s="20"/>
      <c r="AG34" s="20"/>
      <c r="AH34" s="20">
        <v>30</v>
      </c>
      <c r="AI34" s="20">
        <v>8.8178999999999998</v>
      </c>
      <c r="AJ34" s="20">
        <v>4739.2380000000003</v>
      </c>
      <c r="AK34" s="20">
        <v>1</v>
      </c>
      <c r="AL34" s="20">
        <v>4.48E-2</v>
      </c>
      <c r="AM34" s="20">
        <v>24.571999999999999</v>
      </c>
      <c r="AN34" s="20"/>
      <c r="AO34" s="20"/>
      <c r="AP34" s="20"/>
      <c r="AQ34" s="108">
        <f t="shared" si="5"/>
        <v>423</v>
      </c>
      <c r="AR34" s="108">
        <f t="shared" si="5"/>
        <v>155.38960000000003</v>
      </c>
      <c r="AS34" s="108">
        <f t="shared" si="5"/>
        <v>63641.321999999993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79"/>
      <c r="E35" s="79"/>
      <c r="F35" s="79"/>
      <c r="G35" s="148"/>
      <c r="H35" s="79"/>
      <c r="I35" s="211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65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78"/>
      <c r="E36" s="78"/>
      <c r="F36" s="78"/>
      <c r="G36" s="147"/>
      <c r="H36" s="78"/>
      <c r="I36" s="212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63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79"/>
      <c r="E37" s="79"/>
      <c r="F37" s="79"/>
      <c r="G37" s="148"/>
      <c r="H37" s="79"/>
      <c r="I37" s="211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65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78">
        <v>10</v>
      </c>
      <c r="E38" s="78">
        <v>1.6172</v>
      </c>
      <c r="F38" s="162">
        <v>1566.1889854678047</v>
      </c>
      <c r="G38" s="147"/>
      <c r="H38" s="78"/>
      <c r="I38" s="212"/>
      <c r="J38" s="25">
        <f t="shared" si="3"/>
        <v>10</v>
      </c>
      <c r="K38" s="25">
        <f t="shared" si="3"/>
        <v>1.6172</v>
      </c>
      <c r="L38" s="25">
        <f t="shared" si="3"/>
        <v>1566.1889854678047</v>
      </c>
      <c r="M38" s="76"/>
      <c r="N38" s="76"/>
      <c r="O38" s="263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413</v>
      </c>
      <c r="AC38" s="20">
        <v>29.733899999999998</v>
      </c>
      <c r="AD38" s="20">
        <v>12585.401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6</v>
      </c>
      <c r="AO38" s="20">
        <v>0.72270000000000001</v>
      </c>
      <c r="AP38" s="20">
        <v>1578.0740000000001</v>
      </c>
      <c r="AQ38" s="108">
        <f t="shared" si="5"/>
        <v>429</v>
      </c>
      <c r="AR38" s="108">
        <f t="shared" si="5"/>
        <v>32.073799999999999</v>
      </c>
      <c r="AS38" s="108">
        <f t="shared" si="5"/>
        <v>15729.663985467805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79"/>
      <c r="E39" s="79"/>
      <c r="F39" s="79"/>
      <c r="G39" s="148"/>
      <c r="H39" s="79"/>
      <c r="I39" s="211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65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78"/>
      <c r="E40" s="78"/>
      <c r="F40" s="78"/>
      <c r="G40" s="147"/>
      <c r="H40" s="78"/>
      <c r="I40" s="212"/>
      <c r="J40" s="25">
        <f t="shared" si="3"/>
        <v>0</v>
      </c>
      <c r="K40" s="25">
        <f t="shared" si="3"/>
        <v>0</v>
      </c>
      <c r="L40" s="25">
        <f t="shared" si="3"/>
        <v>0</v>
      </c>
      <c r="M40" s="76">
        <v>1</v>
      </c>
      <c r="N40" s="76">
        <v>11.395</v>
      </c>
      <c r="O40" s="263">
        <v>10312.130999999999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11.395</v>
      </c>
      <c r="AS40" s="108">
        <f t="shared" si="5"/>
        <v>10312.130999999999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79"/>
      <c r="E41" s="79"/>
      <c r="F41" s="79"/>
      <c r="G41" s="148"/>
      <c r="H41" s="79"/>
      <c r="I41" s="211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65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78">
        <v>1</v>
      </c>
      <c r="E42" s="78">
        <v>7.2880000000000003</v>
      </c>
      <c r="F42" s="162">
        <v>4154.6800414499776</v>
      </c>
      <c r="G42" s="147">
        <v>2</v>
      </c>
      <c r="H42" s="78">
        <v>28.776399999999999</v>
      </c>
      <c r="I42" s="212">
        <v>12840.963</v>
      </c>
      <c r="J42" s="25">
        <f t="shared" si="3"/>
        <v>3</v>
      </c>
      <c r="K42" s="25">
        <f t="shared" si="3"/>
        <v>36.064399999999999</v>
      </c>
      <c r="L42" s="25">
        <f t="shared" si="3"/>
        <v>16995.643041449977</v>
      </c>
      <c r="M42" s="76">
        <v>19</v>
      </c>
      <c r="N42" s="76">
        <v>674.73059999999998</v>
      </c>
      <c r="O42" s="263">
        <v>334024.77899999998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22</v>
      </c>
      <c r="AR42" s="108">
        <f t="shared" si="5"/>
        <v>710.79499999999996</v>
      </c>
      <c r="AS42" s="108">
        <f t="shared" si="5"/>
        <v>351020.42204144993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79">
        <v>19</v>
      </c>
      <c r="E43" s="79">
        <v>304.53579999999999</v>
      </c>
      <c r="F43" s="163">
        <v>212783.57982564534</v>
      </c>
      <c r="G43" s="148">
        <v>21</v>
      </c>
      <c r="H43" s="79">
        <v>369.72980000000001</v>
      </c>
      <c r="I43" s="211">
        <v>224750.71100000001</v>
      </c>
      <c r="J43" s="116">
        <f t="shared" si="3"/>
        <v>40</v>
      </c>
      <c r="K43" s="116">
        <f t="shared" si="3"/>
        <v>674.26559999999995</v>
      </c>
      <c r="L43" s="116">
        <f t="shared" si="3"/>
        <v>437534.29082564532</v>
      </c>
      <c r="M43" s="77">
        <v>6</v>
      </c>
      <c r="N43" s="77">
        <v>142.3912</v>
      </c>
      <c r="O43" s="265">
        <v>81794.740999999995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46</v>
      </c>
      <c r="AR43" s="45">
        <f t="shared" si="5"/>
        <v>816.65679999999998</v>
      </c>
      <c r="AS43" s="45">
        <f t="shared" si="5"/>
        <v>519329.0318256453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78"/>
      <c r="E44" s="78"/>
      <c r="F44" s="78"/>
      <c r="G44" s="147"/>
      <c r="H44" s="78"/>
      <c r="I44" s="212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108</v>
      </c>
      <c r="N44" s="76">
        <v>9.2573000000000008</v>
      </c>
      <c r="O44" s="258">
        <v>5861.6279999999997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108</v>
      </c>
      <c r="AR44" s="108">
        <f t="shared" si="5"/>
        <v>9.2573000000000008</v>
      </c>
      <c r="AS44" s="108">
        <f t="shared" si="5"/>
        <v>5861.6279999999997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79"/>
      <c r="E45" s="79"/>
      <c r="F45" s="79"/>
      <c r="G45" s="148"/>
      <c r="H45" s="79"/>
      <c r="I45" s="211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>
        <v>10</v>
      </c>
      <c r="N45" s="77">
        <v>0.435</v>
      </c>
      <c r="O45" s="259">
        <v>266.66899999999998</v>
      </c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10</v>
      </c>
      <c r="AR45" s="45">
        <f t="shared" si="5"/>
        <v>0.435</v>
      </c>
      <c r="AS45" s="45">
        <f t="shared" si="5"/>
        <v>266.66899999999998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78"/>
      <c r="E46" s="78"/>
      <c r="F46" s="78"/>
      <c r="G46" s="147"/>
      <c r="H46" s="78"/>
      <c r="I46" s="212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72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79"/>
      <c r="E47" s="79"/>
      <c r="F47" s="79"/>
      <c r="G47" s="148"/>
      <c r="H47" s="79"/>
      <c r="I47" s="211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65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78"/>
      <c r="E48" s="78"/>
      <c r="F48" s="78"/>
      <c r="G48" s="147"/>
      <c r="H48" s="78"/>
      <c r="I48" s="212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57</v>
      </c>
      <c r="N48" s="76">
        <v>15.5123</v>
      </c>
      <c r="O48" s="263">
        <v>8799.4189999999999</v>
      </c>
      <c r="P48" s="170">
        <v>30</v>
      </c>
      <c r="Q48" s="170">
        <v>9.7240000000000002</v>
      </c>
      <c r="R48" s="170">
        <v>9594.7090000000007</v>
      </c>
      <c r="S48" s="111"/>
      <c r="T48" s="40"/>
      <c r="U48" s="40"/>
      <c r="V48" s="25">
        <f t="shared" si="4"/>
        <v>30</v>
      </c>
      <c r="W48" s="25">
        <f t="shared" si="1"/>
        <v>9.7240000000000002</v>
      </c>
      <c r="X48" s="25">
        <f t="shared" si="1"/>
        <v>9594.7090000000007</v>
      </c>
      <c r="Y48" s="170">
        <v>5</v>
      </c>
      <c r="Z48" s="170">
        <v>0.82499999999999996</v>
      </c>
      <c r="AA48" s="108">
        <v>706.96799999999996</v>
      </c>
      <c r="AB48" s="153">
        <v>1</v>
      </c>
      <c r="AC48" s="20">
        <v>2E-3</v>
      </c>
      <c r="AD48" s="20">
        <v>4.8600000000000003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93</v>
      </c>
      <c r="AR48" s="108">
        <f t="shared" si="5"/>
        <v>26.063299999999998</v>
      </c>
      <c r="AS48" s="108">
        <f t="shared" si="5"/>
        <v>19105.956000000002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79"/>
      <c r="E49" s="79"/>
      <c r="F49" s="79"/>
      <c r="G49" s="148"/>
      <c r="H49" s="79"/>
      <c r="I49" s="211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65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78"/>
      <c r="E50" s="78"/>
      <c r="F50" s="78"/>
      <c r="G50" s="147"/>
      <c r="H50" s="78"/>
      <c r="I50" s="212"/>
      <c r="J50" s="25">
        <f t="shared" si="3"/>
        <v>0</v>
      </c>
      <c r="K50" s="25">
        <f t="shared" si="3"/>
        <v>0</v>
      </c>
      <c r="L50" s="25">
        <f t="shared" si="3"/>
        <v>0</v>
      </c>
      <c r="M50" s="76"/>
      <c r="N50" s="76"/>
      <c r="O50" s="263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79"/>
      <c r="E51" s="79"/>
      <c r="F51" s="79"/>
      <c r="G51" s="148"/>
      <c r="H51" s="79"/>
      <c r="I51" s="211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7"/>
      <c r="N51" s="77"/>
      <c r="O51" s="265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78"/>
      <c r="E52" s="78"/>
      <c r="F52" s="78"/>
      <c r="G52" s="147"/>
      <c r="H52" s="78"/>
      <c r="I52" s="212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63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79"/>
      <c r="E53" s="79"/>
      <c r="F53" s="79"/>
      <c r="G53" s="148"/>
      <c r="H53" s="79"/>
      <c r="I53" s="211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/>
      <c r="N53" s="77"/>
      <c r="O53" s="265"/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78"/>
      <c r="E54" s="78"/>
      <c r="F54" s="78"/>
      <c r="G54" s="147"/>
      <c r="H54" s="78"/>
      <c r="I54" s="212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72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>
        <v>1</v>
      </c>
      <c r="AC54" s="20">
        <v>0.34949999999999998</v>
      </c>
      <c r="AD54" s="20">
        <v>127.45099999999999</v>
      </c>
      <c r="AE54" s="20"/>
      <c r="AF54" s="20"/>
      <c r="AG54" s="20"/>
      <c r="AH54" s="20"/>
      <c r="AI54" s="20"/>
      <c r="AJ54" s="20"/>
      <c r="AK54" s="20">
        <v>2</v>
      </c>
      <c r="AL54" s="20">
        <v>1.54E-2</v>
      </c>
      <c r="AM54" s="20">
        <v>19.808</v>
      </c>
      <c r="AN54" s="20">
        <v>3</v>
      </c>
      <c r="AO54" s="20">
        <v>1.6400000000000001E-2</v>
      </c>
      <c r="AP54" s="20">
        <v>30.196999999999999</v>
      </c>
      <c r="AQ54" s="108">
        <f t="shared" si="5"/>
        <v>6</v>
      </c>
      <c r="AR54" s="108">
        <f t="shared" si="5"/>
        <v>0.38130000000000003</v>
      </c>
      <c r="AS54" s="108">
        <f t="shared" si="5"/>
        <v>177.45599999999999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79"/>
      <c r="E55" s="79"/>
      <c r="F55" s="79"/>
      <c r="G55" s="148"/>
      <c r="H55" s="79"/>
      <c r="I55" s="211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65"/>
      <c r="P55" s="214"/>
      <c r="Q55" s="214"/>
      <c r="R55" s="222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78"/>
      <c r="E56" s="78"/>
      <c r="F56" s="78"/>
      <c r="G56" s="147"/>
      <c r="H56" s="78"/>
      <c r="I56" s="212"/>
      <c r="J56" s="25">
        <f t="shared" si="3"/>
        <v>0</v>
      </c>
      <c r="K56" s="25">
        <f t="shared" si="3"/>
        <v>0</v>
      </c>
      <c r="L56" s="25">
        <f t="shared" si="3"/>
        <v>0</v>
      </c>
      <c r="M56" s="76"/>
      <c r="N56" s="76"/>
      <c r="O56" s="263"/>
      <c r="P56" s="170"/>
      <c r="Q56" s="170"/>
      <c r="R56" s="221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79"/>
      <c r="E57" s="79"/>
      <c r="F57" s="79"/>
      <c r="G57" s="148"/>
      <c r="H57" s="79"/>
      <c r="I57" s="211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/>
      <c r="N57" s="77"/>
      <c r="O57" s="265"/>
      <c r="P57" s="214"/>
      <c r="Q57" s="214"/>
      <c r="R57" s="220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80"/>
      <c r="E58" s="80"/>
      <c r="F58" s="151"/>
      <c r="G58" s="207"/>
      <c r="H58" s="151"/>
      <c r="I58" s="213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60">
        <v>1275</v>
      </c>
      <c r="N58" s="261">
        <v>49.018000000000001</v>
      </c>
      <c r="O58" s="273">
        <v>27833.648000000001</v>
      </c>
      <c r="P58" s="217">
        <v>38</v>
      </c>
      <c r="Q58" s="217">
        <v>90.289599999999993</v>
      </c>
      <c r="R58" s="224">
        <v>37922.633000000002</v>
      </c>
      <c r="S58" s="51"/>
      <c r="T58" s="51"/>
      <c r="U58" s="42"/>
      <c r="V58" s="25">
        <f t="shared" si="4"/>
        <v>38</v>
      </c>
      <c r="W58" s="25">
        <f t="shared" si="1"/>
        <v>90.289599999999993</v>
      </c>
      <c r="X58" s="25">
        <f t="shared" si="1"/>
        <v>37922.633000000002</v>
      </c>
      <c r="Y58" s="217">
        <v>135</v>
      </c>
      <c r="Z58" s="217">
        <v>7.8475000000000001</v>
      </c>
      <c r="AA58" s="330">
        <v>4563.2659999999996</v>
      </c>
      <c r="AB58" s="188">
        <v>610</v>
      </c>
      <c r="AC58" s="174">
        <v>20.144100000000002</v>
      </c>
      <c r="AD58" s="192">
        <v>19489.213</v>
      </c>
      <c r="AE58" s="174"/>
      <c r="AF58" s="174"/>
      <c r="AG58" s="174"/>
      <c r="AH58" s="185"/>
      <c r="AI58" s="185"/>
      <c r="AJ58" s="185"/>
      <c r="AK58" s="185">
        <v>37</v>
      </c>
      <c r="AL58" s="185">
        <v>1.8263</v>
      </c>
      <c r="AM58" s="185">
        <v>1613.2339999999999</v>
      </c>
      <c r="AN58" s="174">
        <v>19</v>
      </c>
      <c r="AO58" s="174">
        <v>0.28070000000000001</v>
      </c>
      <c r="AP58" s="174">
        <v>2438.8150000000001</v>
      </c>
      <c r="AQ58" s="108">
        <f t="shared" ref="AQ58:AS71" si="7">SUM(J58,M58,V58,Y58,AB58,AE58,AH58,AK58,AN58)</f>
        <v>2114</v>
      </c>
      <c r="AR58" s="108">
        <f t="shared" si="7"/>
        <v>169.40619999999998</v>
      </c>
      <c r="AS58" s="108">
        <f t="shared" si="7"/>
        <v>93860.809000000008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52"/>
      <c r="E59" s="152"/>
      <c r="F59" s="78"/>
      <c r="G59" s="147"/>
      <c r="H59" s="78"/>
      <c r="I59" s="212"/>
      <c r="J59" s="95">
        <f t="shared" si="6"/>
        <v>0</v>
      </c>
      <c r="K59" s="95">
        <f t="shared" si="6"/>
        <v>0</v>
      </c>
      <c r="L59" s="95">
        <f t="shared" si="6"/>
        <v>0</v>
      </c>
      <c r="M59" s="209"/>
      <c r="N59" s="76"/>
      <c r="O59" s="263"/>
      <c r="P59" s="170"/>
      <c r="Q59" s="216"/>
      <c r="R59" s="221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21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4">
        <v>68</v>
      </c>
      <c r="N60" s="77">
        <v>1.5732999999999999</v>
      </c>
      <c r="O60" s="265">
        <v>1946.355</v>
      </c>
      <c r="P60" s="214">
        <v>40</v>
      </c>
      <c r="Q60" s="214">
        <v>223.7944</v>
      </c>
      <c r="R60" s="220">
        <v>98138.756999999998</v>
      </c>
      <c r="S60" s="41"/>
      <c r="T60" s="41"/>
      <c r="U60" s="41"/>
      <c r="V60" s="112">
        <f t="shared" si="4"/>
        <v>40</v>
      </c>
      <c r="W60" s="112">
        <f t="shared" si="1"/>
        <v>223.7944</v>
      </c>
      <c r="X60" s="112">
        <f t="shared" si="1"/>
        <v>98138.756999999998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108</v>
      </c>
      <c r="AR60" s="45">
        <f t="shared" si="7"/>
        <v>225.36769999999999</v>
      </c>
      <c r="AS60" s="45">
        <f t="shared" si="7"/>
        <v>100085.11199999999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80">
        <f>+D6+D8+D10+D12+D14+D16+D18+D20+D22+D24+D26+D28+D30+D32+D34+D36+D38+D40+D42+D44+D46+D48+D50+D52+D54+D56+D58</f>
        <v>39</v>
      </c>
      <c r="E61" s="151">
        <f>+E6+E8+E10+E12+E14+E16+E18+E20+E22+E24+E26+E28+E30+E32+E34+E36+E38+E40+E42+E44+E46+E48+E50+E52+E54+E56+E58</f>
        <v>19.856100000000001</v>
      </c>
      <c r="F61" s="164">
        <f>+F6+F8+F10+F12+F14+F16+F18+F20+F22+F24+F26+F28+F30+F32+F34+F36+F38+F40+F42+F44+F46+F48+F50+F52+F54+F56+F58</f>
        <v>14767.396062977787</v>
      </c>
      <c r="G61" s="208">
        <f t="shared" ref="G61:I61" si="8">+G6+G8+G10+G12+G14+G16+G18+G20+G22+G24+G26+G28+G30+G32+G34+G36+G38+G40+G42+G44+G46+G48+G50+G52+G54+G56+G58</f>
        <v>49</v>
      </c>
      <c r="H61" s="151">
        <f t="shared" si="8"/>
        <v>48.653300000000002</v>
      </c>
      <c r="I61" s="151">
        <f t="shared" si="8"/>
        <v>22636.364000000001</v>
      </c>
      <c r="J61" s="25">
        <f t="shared" si="6"/>
        <v>88</v>
      </c>
      <c r="K61" s="25">
        <f t="shared" si="6"/>
        <v>68.509399999999999</v>
      </c>
      <c r="L61" s="25">
        <f t="shared" si="6"/>
        <v>37403.760062977788</v>
      </c>
      <c r="M61" s="266">
        <f t="shared" ref="M61:R61" si="9">+M6+M8+M10+M12+M14+M16+M18+M20+M22+M24+M26+M28+M30+M32+M34+M36+M38+M40+M42+M44+M46+M48+M50+M52+M54+M56+M58</f>
        <v>1614</v>
      </c>
      <c r="N61" s="267">
        <f t="shared" si="9"/>
        <v>1199.2241000000001</v>
      </c>
      <c r="O61" s="262">
        <f t="shared" si="9"/>
        <v>481007.03399999999</v>
      </c>
      <c r="P61" s="174">
        <f t="shared" si="9"/>
        <v>712</v>
      </c>
      <c r="Q61" s="174">
        <f t="shared" si="9"/>
        <v>4507.4546</v>
      </c>
      <c r="R61" s="172">
        <f t="shared" si="9"/>
        <v>794662.84299999999</v>
      </c>
      <c r="S61" s="52"/>
      <c r="T61" s="52"/>
      <c r="U61" s="52"/>
      <c r="V61" s="25">
        <f t="shared" si="4"/>
        <v>712</v>
      </c>
      <c r="W61" s="25">
        <f t="shared" si="1"/>
        <v>4507.4546</v>
      </c>
      <c r="X61" s="25">
        <f t="shared" si="1"/>
        <v>794662.84299999999</v>
      </c>
      <c r="Y61" s="217">
        <f t="shared" ref="Y61:AP61" si="10">+Y6+Y8+Y10+Y12+Y14+Y16+Y18+Y20+Y22+Y24+Y26+Y28+Y30+Y32+Y34+Y36+Y38+Y40+Y42+Y44+Y46+Y48+Y50+Y52+Y54+Y56+Y58</f>
        <v>427</v>
      </c>
      <c r="Z61" s="217">
        <f t="shared" si="10"/>
        <v>1891.4306000000001</v>
      </c>
      <c r="AA61" s="330">
        <f t="shared" si="10"/>
        <v>222701.15399999998</v>
      </c>
      <c r="AB61" s="188">
        <f t="shared" si="10"/>
        <v>1788</v>
      </c>
      <c r="AC61" s="174">
        <f t="shared" si="10"/>
        <v>191.39850000000004</v>
      </c>
      <c r="AD61" s="174">
        <f t="shared" si="10"/>
        <v>89988.343999999997</v>
      </c>
      <c r="AE61" s="185">
        <f t="shared" si="10"/>
        <v>152</v>
      </c>
      <c r="AF61" s="185">
        <f t="shared" si="10"/>
        <v>9.9632000000000005</v>
      </c>
      <c r="AG61" s="185">
        <f t="shared" si="10"/>
        <v>18090.786240000001</v>
      </c>
      <c r="AH61" s="174">
        <f t="shared" si="10"/>
        <v>193</v>
      </c>
      <c r="AI61" s="174">
        <f t="shared" si="10"/>
        <v>65.887599999999992</v>
      </c>
      <c r="AJ61" s="174">
        <f t="shared" si="10"/>
        <v>40985.983</v>
      </c>
      <c r="AK61" s="185">
        <f t="shared" si="10"/>
        <v>85</v>
      </c>
      <c r="AL61" s="185">
        <f t="shared" si="10"/>
        <v>4.0076000000000001</v>
      </c>
      <c r="AM61" s="185">
        <f t="shared" si="10"/>
        <v>5630.4809999999998</v>
      </c>
      <c r="AN61" s="174">
        <f t="shared" si="10"/>
        <v>419</v>
      </c>
      <c r="AO61" s="174">
        <f t="shared" si="10"/>
        <v>39.256850000000007</v>
      </c>
      <c r="AP61" s="174">
        <f t="shared" si="10"/>
        <v>30984.278999999999</v>
      </c>
      <c r="AQ61" s="108">
        <f t="shared" si="7"/>
        <v>5478</v>
      </c>
      <c r="AR61" s="108">
        <f t="shared" si="7"/>
        <v>7977.132450000001</v>
      </c>
      <c r="AS61" s="108">
        <f t="shared" si="7"/>
        <v>1721454.6643029777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52"/>
      <c r="E62" s="78"/>
      <c r="F62" s="152"/>
      <c r="G62" s="147"/>
      <c r="H62" s="78"/>
      <c r="I62" s="78"/>
      <c r="J62" s="95">
        <f t="shared" si="6"/>
        <v>0</v>
      </c>
      <c r="K62" s="95">
        <f t="shared" si="6"/>
        <v>0</v>
      </c>
      <c r="L62" s="95">
        <f t="shared" si="6"/>
        <v>0</v>
      </c>
      <c r="M62" s="209"/>
      <c r="N62" s="76"/>
      <c r="O62" s="263"/>
      <c r="P62" s="20"/>
      <c r="Q62" s="20"/>
      <c r="R62" s="134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79">
        <f>+D7+D9+D11+D13+D15+D17+D19+D21+D23+D25+D27+D29+D31+D33+D35+D37+D39+D41+D43+D45+D47+D49+D51+D53+D55+D57+D60</f>
        <v>20</v>
      </c>
      <c r="E63" s="79">
        <f>+E7+E9+E11+E13+E15+E17+E19+E21+E23+E25+E27+E29+E31+E33+E35+E37+E39+E41+E43+E45+E47+E49+E51+E53+E55+E57+E60</f>
        <v>392.62880000000001</v>
      </c>
      <c r="F63" s="163">
        <f>+F7+F9+F11+F13+F15+F17+F19+F21+F23+F25+F27+F29+F31+F33+F35+F37+F39+F41+F43+F45+F47+F49+F51+F53+F55+F57+F60</f>
        <v>220394.814955023</v>
      </c>
      <c r="G63" s="148">
        <f t="shared" ref="G63:I63" si="11">+G7+G9+G11+G13+G15+G17+G19+G21+G23+G25+G27+G29+G31+G33+G35+G37+G39+G41+G43+G45+G47+G49+G51+G53+G55+G57+G60</f>
        <v>21</v>
      </c>
      <c r="H63" s="79">
        <f t="shared" si="11"/>
        <v>369.72980000000001</v>
      </c>
      <c r="I63" s="79">
        <f t="shared" si="11"/>
        <v>224750.71100000001</v>
      </c>
      <c r="J63" s="112">
        <f t="shared" si="6"/>
        <v>41</v>
      </c>
      <c r="K63" s="112">
        <f t="shared" si="6"/>
        <v>762.35860000000002</v>
      </c>
      <c r="L63" s="112">
        <f t="shared" si="6"/>
        <v>445145.52595502301</v>
      </c>
      <c r="M63" s="264">
        <f t="shared" ref="M63:R63" si="12">+M7+M9+M11+M13+M15+M17+M19+M21+M23+M25+M27+M29+M31+M33+M35+M37+M39+M41+M43+M45+M47+M49+M51+M53+M55+M57+M60</f>
        <v>161</v>
      </c>
      <c r="N63" s="77">
        <f t="shared" si="12"/>
        <v>2626.3566000000001</v>
      </c>
      <c r="O63" s="265">
        <f t="shared" si="12"/>
        <v>334865.72199999995</v>
      </c>
      <c r="P63" s="23">
        <f t="shared" si="12"/>
        <v>92</v>
      </c>
      <c r="Q63" s="23">
        <f t="shared" si="12"/>
        <v>5544.8033999999998</v>
      </c>
      <c r="R63" s="158">
        <f t="shared" si="12"/>
        <v>586179.23600000003</v>
      </c>
      <c r="S63" s="44"/>
      <c r="T63" s="44"/>
      <c r="U63" s="44"/>
      <c r="V63" s="112">
        <f t="shared" si="4"/>
        <v>92</v>
      </c>
      <c r="W63" s="112">
        <f t="shared" si="1"/>
        <v>5544.8033999999998</v>
      </c>
      <c r="X63" s="112">
        <f t="shared" si="1"/>
        <v>586179.23600000003</v>
      </c>
      <c r="Y63" s="214">
        <f t="shared" ref="Y63:AA63" si="13">+Y7+Y9+Y11+Y13+Y15+Y17+Y19+Y21+Y23+Y25+Y27+Y29+Y31+Y33+Y35+Y37+Y39+Y41+Y43+Y45+Y47+Y49+Y51+Y53+Y55+Y57+Y60</f>
        <v>31</v>
      </c>
      <c r="Z63" s="214">
        <f t="shared" si="13"/>
        <v>1344.855</v>
      </c>
      <c r="AA63" s="109">
        <f t="shared" si="13"/>
        <v>104180.041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325</v>
      </c>
      <c r="AR63" s="45">
        <f t="shared" si="7"/>
        <v>10278.373599999999</v>
      </c>
      <c r="AS63" s="45">
        <f t="shared" si="7"/>
        <v>1470370.5249550228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78"/>
      <c r="E64" s="78"/>
      <c r="F64" s="78"/>
      <c r="G64" s="147">
        <v>238</v>
      </c>
      <c r="H64" s="78">
        <v>289.73478</v>
      </c>
      <c r="I64" s="78">
        <v>100568.63800000001</v>
      </c>
      <c r="J64" s="25">
        <f t="shared" si="6"/>
        <v>238</v>
      </c>
      <c r="K64" s="25">
        <f t="shared" si="6"/>
        <v>289.73478</v>
      </c>
      <c r="L64" s="25">
        <f>SUM(F64,I64)</f>
        <v>100568.63800000001</v>
      </c>
      <c r="M64" s="209">
        <v>708</v>
      </c>
      <c r="N64" s="76">
        <v>62.77</v>
      </c>
      <c r="O64" s="263">
        <v>78691.683000000005</v>
      </c>
      <c r="P64" s="20">
        <v>1902</v>
      </c>
      <c r="Q64" s="20">
        <v>141.779</v>
      </c>
      <c r="R64" s="134">
        <v>94771.978000000003</v>
      </c>
      <c r="S64" s="111"/>
      <c r="T64" s="40"/>
      <c r="U64" s="40"/>
      <c r="V64" s="25">
        <f t="shared" si="4"/>
        <v>1902</v>
      </c>
      <c r="W64" s="25">
        <f t="shared" si="1"/>
        <v>141.779</v>
      </c>
      <c r="X64" s="25">
        <f t="shared" si="1"/>
        <v>94771.978000000003</v>
      </c>
      <c r="Y64" s="170">
        <v>46</v>
      </c>
      <c r="Z64" s="170">
        <v>371.96980000000002</v>
      </c>
      <c r="AA64" s="108">
        <v>31066.736000000001</v>
      </c>
      <c r="AB64" s="153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2894</v>
      </c>
      <c r="AR64" s="108">
        <f t="shared" si="7"/>
        <v>866.25358000000006</v>
      </c>
      <c r="AS64" s="108">
        <f t="shared" si="7"/>
        <v>305099.03499999997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79">
        <v>447</v>
      </c>
      <c r="E65" s="79">
        <v>53.362340000000003</v>
      </c>
      <c r="F65" s="163">
        <v>75226.152981999228</v>
      </c>
      <c r="G65" s="148">
        <v>63</v>
      </c>
      <c r="H65" s="79">
        <v>51.252299999999998</v>
      </c>
      <c r="I65" s="79">
        <v>17351.577000000001</v>
      </c>
      <c r="J65" s="116">
        <f t="shared" si="6"/>
        <v>510</v>
      </c>
      <c r="K65" s="116">
        <f t="shared" si="6"/>
        <v>104.61464000000001</v>
      </c>
      <c r="L65" s="116">
        <f t="shared" si="6"/>
        <v>92577.729981999233</v>
      </c>
      <c r="M65" s="77">
        <v>34</v>
      </c>
      <c r="N65" s="77">
        <v>2.6854</v>
      </c>
      <c r="O65" s="265">
        <v>1180.73</v>
      </c>
      <c r="P65" s="23">
        <v>39</v>
      </c>
      <c r="Q65" s="23">
        <v>13.589399999999999</v>
      </c>
      <c r="R65" s="158">
        <v>1241.318</v>
      </c>
      <c r="S65" s="41"/>
      <c r="T65" s="41"/>
      <c r="U65" s="41"/>
      <c r="V65" s="116">
        <f t="shared" si="4"/>
        <v>39</v>
      </c>
      <c r="W65" s="116">
        <f t="shared" si="1"/>
        <v>13.589399999999999</v>
      </c>
      <c r="X65" s="116">
        <f t="shared" si="1"/>
        <v>1241.318</v>
      </c>
      <c r="Y65" s="214">
        <v>1</v>
      </c>
      <c r="Z65" s="214">
        <v>0</v>
      </c>
      <c r="AA65" s="109">
        <v>0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584</v>
      </c>
      <c r="AR65" s="45">
        <f t="shared" si="7"/>
        <v>120.88944000000001</v>
      </c>
      <c r="AS65" s="45">
        <f t="shared" si="7"/>
        <v>94999.777981999228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78"/>
      <c r="E66" s="78"/>
      <c r="F66" s="78"/>
      <c r="G66" s="147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63"/>
      <c r="P66" s="20"/>
      <c r="Q66" s="20"/>
      <c r="R66" s="134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79"/>
      <c r="E67" s="79"/>
      <c r="F67" s="79"/>
      <c r="G67" s="148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9"/>
      <c r="P67" s="23"/>
      <c r="Q67" s="23"/>
      <c r="R67" s="158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4">+D61+D64+D66</f>
        <v>39</v>
      </c>
      <c r="E68" s="20">
        <f t="shared" si="14"/>
        <v>19.856100000000001</v>
      </c>
      <c r="F68" s="25">
        <f t="shared" si="14"/>
        <v>14767.396062977787</v>
      </c>
      <c r="G68" s="153">
        <f t="shared" si="14"/>
        <v>287</v>
      </c>
      <c r="H68" s="20">
        <f t="shared" si="14"/>
        <v>338.38808</v>
      </c>
      <c r="I68" s="20">
        <f t="shared" si="14"/>
        <v>123205.00200000001</v>
      </c>
      <c r="J68" s="25">
        <f t="shared" si="6"/>
        <v>326</v>
      </c>
      <c r="K68" s="25">
        <f t="shared" si="6"/>
        <v>358.24418000000003</v>
      </c>
      <c r="L68" s="25">
        <f t="shared" si="6"/>
        <v>137972.39806297779</v>
      </c>
      <c r="M68" s="153">
        <f t="shared" ref="M68:R68" si="15">+M61+M64+M66</f>
        <v>2322</v>
      </c>
      <c r="N68" s="20">
        <f t="shared" si="15"/>
        <v>1261.9941000000001</v>
      </c>
      <c r="O68" s="20">
        <f t="shared" si="15"/>
        <v>559698.71699999995</v>
      </c>
      <c r="P68" s="20">
        <f t="shared" si="15"/>
        <v>2614</v>
      </c>
      <c r="Q68" s="20">
        <f t="shared" si="15"/>
        <v>4649.2335999999996</v>
      </c>
      <c r="R68" s="134">
        <f t="shared" si="15"/>
        <v>889434.821</v>
      </c>
      <c r="S68" s="25"/>
      <c r="T68" s="25"/>
      <c r="U68" s="25"/>
      <c r="V68" s="25">
        <f t="shared" si="4"/>
        <v>2614</v>
      </c>
      <c r="W68" s="25">
        <f t="shared" si="1"/>
        <v>4649.2335999999996</v>
      </c>
      <c r="X68" s="25">
        <f t="shared" si="1"/>
        <v>889434.821</v>
      </c>
      <c r="Y68" s="170">
        <f t="shared" ref="Y68:AD68" si="16">+Y61+Y64+Y66</f>
        <v>473</v>
      </c>
      <c r="Z68" s="170">
        <f t="shared" si="16"/>
        <v>2263.4004</v>
      </c>
      <c r="AA68" s="108">
        <f t="shared" si="16"/>
        <v>253767.88999999998</v>
      </c>
      <c r="AB68" s="153">
        <f t="shared" si="16"/>
        <v>1788</v>
      </c>
      <c r="AC68" s="20">
        <f t="shared" si="16"/>
        <v>191.39850000000004</v>
      </c>
      <c r="AD68" s="20">
        <f t="shared" si="16"/>
        <v>89988.343999999997</v>
      </c>
      <c r="AE68" s="20">
        <f>AE61+AE62+AE64+AE66</f>
        <v>152</v>
      </c>
      <c r="AF68" s="20">
        <f>+AF61+AF64+AF66</f>
        <v>9.9632000000000005</v>
      </c>
      <c r="AG68" s="20">
        <f>AG61+AG62+AG64+AG66</f>
        <v>18090.786240000001</v>
      </c>
      <c r="AH68" s="20">
        <f t="shared" ref="AH68:AJ68" si="17">AH61+AH62+AH64+AH66</f>
        <v>193</v>
      </c>
      <c r="AI68" s="20">
        <f>+AI61+AI64+AI66</f>
        <v>65.887599999999992</v>
      </c>
      <c r="AJ68" s="20">
        <f t="shared" si="17"/>
        <v>40985.983</v>
      </c>
      <c r="AK68" s="20">
        <f>AK61+AK62+AK64+AK66</f>
        <v>85</v>
      </c>
      <c r="AL68" s="20">
        <f>+AL61+AL64+AL66</f>
        <v>4.0076000000000001</v>
      </c>
      <c r="AM68" s="20">
        <f>AM61+AM62+AM64+AM66</f>
        <v>5630.4809999999998</v>
      </c>
      <c r="AN68" s="20">
        <f>AN61+AN62+AN64+AN66</f>
        <v>419</v>
      </c>
      <c r="AO68" s="20">
        <f>+AO61+AO64+AO66</f>
        <v>39.256850000000007</v>
      </c>
      <c r="AP68" s="20">
        <f>+AP61+AP64+AP66+AP62</f>
        <v>30984.278999999999</v>
      </c>
      <c r="AQ68" s="108">
        <f t="shared" si="7"/>
        <v>8372</v>
      </c>
      <c r="AR68" s="108">
        <f t="shared" si="7"/>
        <v>8843.3860299999997</v>
      </c>
      <c r="AS68" s="108">
        <f t="shared" si="7"/>
        <v>2026553.6993029776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8">+D63+D65+D67</f>
        <v>467</v>
      </c>
      <c r="E69" s="23">
        <f t="shared" si="18"/>
        <v>445.99114000000003</v>
      </c>
      <c r="F69" s="24">
        <f t="shared" si="18"/>
        <v>295620.96793702221</v>
      </c>
      <c r="G69" s="23">
        <f t="shared" si="18"/>
        <v>84</v>
      </c>
      <c r="H69" s="23">
        <f t="shared" si="18"/>
        <v>420.9821</v>
      </c>
      <c r="I69" s="158">
        <f t="shared" si="18"/>
        <v>242102.288</v>
      </c>
      <c r="J69" s="116">
        <f t="shared" si="6"/>
        <v>551</v>
      </c>
      <c r="K69" s="116">
        <f t="shared" si="6"/>
        <v>866.97324000000003</v>
      </c>
      <c r="L69" s="116">
        <f t="shared" si="6"/>
        <v>537723.25593702216</v>
      </c>
      <c r="M69" s="23">
        <f t="shared" ref="M69:R69" si="19">+M63+M65+M67</f>
        <v>195</v>
      </c>
      <c r="N69" s="23">
        <f t="shared" si="19"/>
        <v>2629.0419999999999</v>
      </c>
      <c r="O69" s="158">
        <f t="shared" si="19"/>
        <v>336046.45199999993</v>
      </c>
      <c r="P69" s="23">
        <f t="shared" si="19"/>
        <v>131</v>
      </c>
      <c r="Q69" s="23">
        <f t="shared" si="19"/>
        <v>5558.3927999999996</v>
      </c>
      <c r="R69" s="158">
        <f t="shared" si="19"/>
        <v>587420.554</v>
      </c>
      <c r="S69" s="24"/>
      <c r="T69" s="24"/>
      <c r="U69" s="24"/>
      <c r="V69" s="116">
        <f t="shared" si="4"/>
        <v>131</v>
      </c>
      <c r="W69" s="116">
        <f t="shared" si="1"/>
        <v>5558.3927999999996</v>
      </c>
      <c r="X69" s="116">
        <f t="shared" si="1"/>
        <v>587420.554</v>
      </c>
      <c r="Y69" s="214">
        <f t="shared" ref="Y69:AA69" si="20">+Y63+Y65+Y67</f>
        <v>32</v>
      </c>
      <c r="Z69" s="214">
        <f t="shared" si="20"/>
        <v>1344.855</v>
      </c>
      <c r="AA69" s="109">
        <f t="shared" si="20"/>
        <v>104180.041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909</v>
      </c>
      <c r="AR69" s="45">
        <f t="shared" si="7"/>
        <v>10399.263039999998</v>
      </c>
      <c r="AS69" s="45">
        <f t="shared" si="7"/>
        <v>1565370.3029370222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135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21">D68+D69</f>
        <v>506</v>
      </c>
      <c r="E71" s="36">
        <f t="shared" si="21"/>
        <v>465.84724000000006</v>
      </c>
      <c r="F71" s="37">
        <f t="shared" si="21"/>
        <v>310388.364</v>
      </c>
      <c r="G71" s="36">
        <f t="shared" si="21"/>
        <v>371</v>
      </c>
      <c r="H71" s="36">
        <f t="shared" si="21"/>
        <v>759.37018</v>
      </c>
      <c r="I71" s="36">
        <f t="shared" si="21"/>
        <v>365307.29000000004</v>
      </c>
      <c r="J71" s="117">
        <f t="shared" si="6"/>
        <v>877</v>
      </c>
      <c r="K71" s="117">
        <f t="shared" si="6"/>
        <v>1225.2174199999999</v>
      </c>
      <c r="L71" s="117">
        <f t="shared" si="6"/>
        <v>675695.6540000001</v>
      </c>
      <c r="M71" s="36">
        <f t="shared" ref="M71:R71" si="22">M68+M69</f>
        <v>2517</v>
      </c>
      <c r="N71" s="36">
        <f t="shared" si="22"/>
        <v>3891.0361000000003</v>
      </c>
      <c r="O71" s="36">
        <f t="shared" si="22"/>
        <v>895745.16899999988</v>
      </c>
      <c r="P71" s="36">
        <f t="shared" si="22"/>
        <v>2745</v>
      </c>
      <c r="Q71" s="36">
        <f t="shared" si="22"/>
        <v>10207.626399999999</v>
      </c>
      <c r="R71" s="135">
        <f t="shared" si="22"/>
        <v>1476855.375</v>
      </c>
      <c r="S71" s="37"/>
      <c r="T71" s="37"/>
      <c r="U71" s="37"/>
      <c r="V71" s="117">
        <f t="shared" si="4"/>
        <v>2745</v>
      </c>
      <c r="W71" s="117">
        <f t="shared" si="4"/>
        <v>10207.626399999999</v>
      </c>
      <c r="X71" s="117">
        <f t="shared" si="4"/>
        <v>1476855.375</v>
      </c>
      <c r="Y71" s="218">
        <f t="shared" ref="Y71:AP71" si="23">Y68+Y69</f>
        <v>505</v>
      </c>
      <c r="Z71" s="36">
        <f t="shared" si="23"/>
        <v>3608.2554</v>
      </c>
      <c r="AA71" s="37">
        <f t="shared" si="23"/>
        <v>357947.93099999998</v>
      </c>
      <c r="AB71" s="65">
        <f t="shared" si="23"/>
        <v>1788</v>
      </c>
      <c r="AC71" s="36">
        <f t="shared" si="23"/>
        <v>191.39850000000004</v>
      </c>
      <c r="AD71" s="36">
        <f t="shared" si="23"/>
        <v>89988.343999999997</v>
      </c>
      <c r="AE71" s="36">
        <f t="shared" si="23"/>
        <v>152</v>
      </c>
      <c r="AF71" s="36">
        <f t="shared" si="23"/>
        <v>9.9632000000000005</v>
      </c>
      <c r="AG71" s="36">
        <f t="shared" si="23"/>
        <v>18090.786240000001</v>
      </c>
      <c r="AH71" s="36">
        <f t="shared" si="23"/>
        <v>193</v>
      </c>
      <c r="AI71" s="36">
        <f t="shared" si="23"/>
        <v>65.887599999999992</v>
      </c>
      <c r="AJ71" s="36">
        <f t="shared" si="23"/>
        <v>40985.983</v>
      </c>
      <c r="AK71" s="36">
        <f t="shared" si="23"/>
        <v>85</v>
      </c>
      <c r="AL71" s="36">
        <f t="shared" si="23"/>
        <v>4.0076000000000001</v>
      </c>
      <c r="AM71" s="36">
        <f t="shared" si="23"/>
        <v>5630.4809999999998</v>
      </c>
      <c r="AN71" s="36">
        <f t="shared" si="23"/>
        <v>419</v>
      </c>
      <c r="AO71" s="36">
        <f t="shared" si="23"/>
        <v>39.256850000000007</v>
      </c>
      <c r="AP71" s="36">
        <f t="shared" si="23"/>
        <v>30984.278999999999</v>
      </c>
      <c r="AQ71" s="46">
        <f t="shared" si="7"/>
        <v>9281</v>
      </c>
      <c r="AR71" s="46">
        <f t="shared" si="7"/>
        <v>19242.649069999999</v>
      </c>
      <c r="AS71" s="46">
        <f t="shared" si="7"/>
        <v>3591924.0022399998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85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6"/>
      <c r="E74" s="86"/>
      <c r="F74" s="85"/>
      <c r="G74" s="86"/>
      <c r="H74" s="86"/>
      <c r="I74" s="85"/>
      <c r="M74" s="39"/>
      <c r="N74" s="39"/>
      <c r="P74" s="39"/>
      <c r="Q74" s="39"/>
      <c r="Y74" s="39"/>
      <c r="Z74" s="39"/>
    </row>
    <row r="75" spans="1:49">
      <c r="D75" s="86"/>
      <c r="E75" s="86"/>
      <c r="F75" s="85"/>
      <c r="G75" s="86"/>
      <c r="H75" s="86"/>
      <c r="I75" s="85"/>
      <c r="M75" s="39"/>
      <c r="N75" s="39"/>
      <c r="P75" s="39"/>
      <c r="Q75" s="39"/>
      <c r="Y75" s="39"/>
      <c r="Z75" s="39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1" customWidth="1"/>
    <col min="32" max="32" width="22.625" style="1" customWidth="1"/>
    <col min="33" max="33" width="25.625" style="1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1" customWidth="1"/>
    <col min="38" max="38" width="22.625" style="1" customWidth="1"/>
    <col min="39" max="39" width="25.625" style="1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１月</v>
      </c>
      <c r="AC2" s="65"/>
      <c r="AD2" s="65"/>
      <c r="AE2" s="5"/>
      <c r="AF2" s="5"/>
      <c r="AG2" s="5"/>
      <c r="AH2" s="65"/>
      <c r="AI2" s="65"/>
      <c r="AJ2" s="65"/>
      <c r="AK2" s="5"/>
      <c r="AL2" s="5"/>
      <c r="AM2" s="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22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22" t="s">
        <v>15</v>
      </c>
      <c r="AF4" s="122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22" t="s">
        <v>15</v>
      </c>
      <c r="AL4" s="122" t="s">
        <v>16</v>
      </c>
      <c r="AM4" s="122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17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23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23" t="s">
        <v>18</v>
      </c>
      <c r="AF5" s="123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23" t="s">
        <v>18</v>
      </c>
      <c r="AL5" s="123" t="s">
        <v>19</v>
      </c>
      <c r="AM5" s="123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19" t="s">
        <v>21</v>
      </c>
      <c r="B6" s="280" t="s">
        <v>22</v>
      </c>
      <c r="C6" s="100" t="s">
        <v>23</v>
      </c>
      <c r="D6" s="125"/>
      <c r="E6" s="125"/>
      <c r="F6" s="125"/>
      <c r="G6" s="170"/>
      <c r="H6" s="170"/>
      <c r="I6" s="170"/>
      <c r="J6" s="25">
        <f>SUM(D6,G6)</f>
        <v>0</v>
      </c>
      <c r="K6" s="25">
        <f t="shared" ref="K6:L6" si="0">SUM(E6,H6)</f>
        <v>0</v>
      </c>
      <c r="L6" s="25">
        <f t="shared" si="0"/>
        <v>0</v>
      </c>
      <c r="M6" s="170"/>
      <c r="N6" s="170"/>
      <c r="O6" s="170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W69" si="1">SUM(Q6,T6)</f>
        <v>0</v>
      </c>
      <c r="X6" s="25">
        <f t="shared" ref="X6:X69" si="2">SUM(R6,U6)</f>
        <v>0</v>
      </c>
      <c r="Y6" s="170"/>
      <c r="Z6" s="170"/>
      <c r="AA6" s="108"/>
      <c r="AB6" s="153"/>
      <c r="AC6" s="20"/>
      <c r="AD6" s="20"/>
      <c r="AE6" s="170"/>
      <c r="AF6" s="170"/>
      <c r="AG6" s="170"/>
      <c r="AH6" s="20"/>
      <c r="AI6" s="20"/>
      <c r="AJ6" s="20"/>
      <c r="AK6" s="170"/>
      <c r="AL6" s="170"/>
      <c r="AM6" s="170"/>
      <c r="AN6" s="20"/>
      <c r="AO6" s="20"/>
      <c r="AP6" s="20"/>
      <c r="AQ6" s="108">
        <f>SUM(J6,M6,V6,Y6,AB6,AE6,AH6,AK6,AN6)</f>
        <v>0</v>
      </c>
      <c r="AR6" s="108">
        <f t="shared" ref="AR6:AS21" si="3">SUM(K6,N6,W6,Z6,AC6,AF6,AI6,AL6,AO6)</f>
        <v>0</v>
      </c>
      <c r="AS6" s="108">
        <f t="shared" si="3"/>
        <v>0</v>
      </c>
      <c r="AT6" s="32" t="s">
        <v>23</v>
      </c>
      <c r="AU6" s="282" t="s">
        <v>22</v>
      </c>
      <c r="AV6" s="21" t="s">
        <v>21</v>
      </c>
      <c r="AW6" s="12"/>
    </row>
    <row r="7" spans="1:49" ht="24" customHeight="1">
      <c r="A7" s="19"/>
      <c r="B7" s="281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ref="K7:K8" si="4">SUM(E7,H7)</f>
        <v>0</v>
      </c>
      <c r="L7" s="116">
        <f t="shared" ref="L7:L8" si="5">SUM(F7,I7)</f>
        <v>0</v>
      </c>
      <c r="M7" s="214"/>
      <c r="N7" s="214"/>
      <c r="O7" s="214"/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2"/>
        <v>0</v>
      </c>
      <c r="Y7" s="214"/>
      <c r="Z7" s="214"/>
      <c r="AA7" s="109"/>
      <c r="AB7" s="157"/>
      <c r="AC7" s="23"/>
      <c r="AD7" s="23"/>
      <c r="AE7" s="214"/>
      <c r="AF7" s="214"/>
      <c r="AG7" s="214"/>
      <c r="AH7" s="23"/>
      <c r="AI7" s="23"/>
      <c r="AJ7" s="23"/>
      <c r="AK7" s="214"/>
      <c r="AL7" s="214"/>
      <c r="AM7" s="214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3"/>
        <v>0</v>
      </c>
      <c r="AT7" s="61" t="s">
        <v>24</v>
      </c>
      <c r="AU7" s="283"/>
      <c r="AV7" s="21"/>
      <c r="AW7" s="12"/>
    </row>
    <row r="8" spans="1:49" ht="24" customHeight="1">
      <c r="A8" s="19" t="s">
        <v>25</v>
      </c>
      <c r="B8" s="280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J57" si="6">SUM(D8,G8)</f>
        <v>0</v>
      </c>
      <c r="K8" s="25">
        <f t="shared" si="4"/>
        <v>0</v>
      </c>
      <c r="L8" s="25">
        <f t="shared" si="5"/>
        <v>0</v>
      </c>
      <c r="M8" s="170"/>
      <c r="N8" s="170"/>
      <c r="O8" s="170"/>
      <c r="P8" s="170">
        <v>2</v>
      </c>
      <c r="Q8" s="170">
        <v>221.95699999999999</v>
      </c>
      <c r="R8" s="170">
        <v>20940.163</v>
      </c>
      <c r="S8" s="25"/>
      <c r="T8" s="25"/>
      <c r="U8" s="25"/>
      <c r="V8" s="25">
        <f t="shared" ref="V8:V71" si="7">SUM(P8,S8)</f>
        <v>2</v>
      </c>
      <c r="W8" s="25">
        <f t="shared" si="1"/>
        <v>221.95699999999999</v>
      </c>
      <c r="X8" s="25">
        <f t="shared" si="2"/>
        <v>20940.163</v>
      </c>
      <c r="Y8" s="170"/>
      <c r="Z8" s="170"/>
      <c r="AA8" s="108"/>
      <c r="AB8" s="153"/>
      <c r="AC8" s="20"/>
      <c r="AD8" s="20"/>
      <c r="AE8" s="170"/>
      <c r="AF8" s="170"/>
      <c r="AG8" s="170"/>
      <c r="AH8" s="20"/>
      <c r="AI8" s="20"/>
      <c r="AJ8" s="20"/>
      <c r="AK8" s="170"/>
      <c r="AL8" s="170"/>
      <c r="AM8" s="170"/>
      <c r="AN8" s="20"/>
      <c r="AO8" s="20"/>
      <c r="AP8" s="20"/>
      <c r="AQ8" s="108">
        <f t="shared" ref="AQ8:AS57" si="8">SUM(J8,M8,V8,Y8,AB8,AE8,AH8,AK8,AN8)</f>
        <v>2</v>
      </c>
      <c r="AR8" s="108">
        <f t="shared" si="8"/>
        <v>221.95699999999999</v>
      </c>
      <c r="AS8" s="108">
        <f t="shared" si="3"/>
        <v>20940.163</v>
      </c>
      <c r="AT8" s="32" t="s">
        <v>23</v>
      </c>
      <c r="AU8" s="282" t="s">
        <v>26</v>
      </c>
      <c r="AV8" s="21" t="s">
        <v>25</v>
      </c>
      <c r="AW8" s="12"/>
    </row>
    <row r="9" spans="1:49" ht="24" customHeight="1">
      <c r="A9" s="19"/>
      <c r="B9" s="281"/>
      <c r="C9" s="101" t="s">
        <v>24</v>
      </c>
      <c r="D9" s="126"/>
      <c r="E9" s="126"/>
      <c r="F9" s="126"/>
      <c r="G9" s="23"/>
      <c r="H9" s="23"/>
      <c r="I9" s="23"/>
      <c r="J9" s="116">
        <f t="shared" si="6"/>
        <v>0</v>
      </c>
      <c r="K9" s="116">
        <f t="shared" ref="K9:K57" si="9">SUM(E9,H9)</f>
        <v>0</v>
      </c>
      <c r="L9" s="116">
        <f t="shared" ref="L9:L57" si="10">SUM(F9,I9)</f>
        <v>0</v>
      </c>
      <c r="M9" s="214">
        <v>12</v>
      </c>
      <c r="N9" s="214">
        <v>1802.204</v>
      </c>
      <c r="O9" s="214">
        <v>215036.264</v>
      </c>
      <c r="P9" s="214">
        <v>38</v>
      </c>
      <c r="Q9" s="214">
        <v>5846.0810000000001</v>
      </c>
      <c r="R9" s="214">
        <v>668202.30000000005</v>
      </c>
      <c r="S9" s="24"/>
      <c r="T9" s="24"/>
      <c r="U9" s="24"/>
      <c r="V9" s="116">
        <f t="shared" si="7"/>
        <v>38</v>
      </c>
      <c r="W9" s="116">
        <f t="shared" si="1"/>
        <v>5846.0810000000001</v>
      </c>
      <c r="X9" s="116">
        <f t="shared" si="2"/>
        <v>668202.30000000005</v>
      </c>
      <c r="Y9" s="214"/>
      <c r="Z9" s="214"/>
      <c r="AA9" s="109"/>
      <c r="AB9" s="157"/>
      <c r="AC9" s="23"/>
      <c r="AD9" s="23"/>
      <c r="AE9" s="214"/>
      <c r="AF9" s="214"/>
      <c r="AG9" s="214"/>
      <c r="AH9" s="23"/>
      <c r="AI9" s="23"/>
      <c r="AJ9" s="23"/>
      <c r="AK9" s="214"/>
      <c r="AL9" s="214"/>
      <c r="AM9" s="214"/>
      <c r="AN9" s="23"/>
      <c r="AO9" s="23"/>
      <c r="AP9" s="23"/>
      <c r="AQ9" s="45">
        <f t="shared" si="8"/>
        <v>50</v>
      </c>
      <c r="AR9" s="45">
        <f t="shared" si="8"/>
        <v>7648.2849999999999</v>
      </c>
      <c r="AS9" s="45">
        <f t="shared" si="3"/>
        <v>883238.56400000001</v>
      </c>
      <c r="AT9" s="61" t="s">
        <v>24</v>
      </c>
      <c r="AU9" s="283"/>
      <c r="AV9" s="21"/>
      <c r="AW9" s="12"/>
    </row>
    <row r="10" spans="1:49" ht="24" customHeight="1">
      <c r="A10" s="19" t="s">
        <v>27</v>
      </c>
      <c r="B10" s="280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6"/>
        <v>0</v>
      </c>
      <c r="K10" s="25">
        <f t="shared" si="9"/>
        <v>0</v>
      </c>
      <c r="L10" s="25">
        <f t="shared" si="10"/>
        <v>0</v>
      </c>
      <c r="M10" s="170"/>
      <c r="N10" s="170"/>
      <c r="O10" s="170"/>
      <c r="P10" s="170"/>
      <c r="Q10" s="170"/>
      <c r="R10" s="170"/>
      <c r="S10" s="25"/>
      <c r="T10" s="25"/>
      <c r="U10" s="25"/>
      <c r="V10" s="25">
        <f t="shared" si="7"/>
        <v>0</v>
      </c>
      <c r="W10" s="25">
        <f t="shared" si="1"/>
        <v>0</v>
      </c>
      <c r="X10" s="25">
        <f t="shared" si="2"/>
        <v>0</v>
      </c>
      <c r="Y10" s="170"/>
      <c r="Z10" s="170"/>
      <c r="AA10" s="108"/>
      <c r="AB10" s="153"/>
      <c r="AC10" s="20"/>
      <c r="AD10" s="20"/>
      <c r="AE10" s="170"/>
      <c r="AF10" s="170"/>
      <c r="AG10" s="170"/>
      <c r="AH10" s="20"/>
      <c r="AI10" s="20"/>
      <c r="AJ10" s="20"/>
      <c r="AK10" s="170"/>
      <c r="AL10" s="170"/>
      <c r="AM10" s="170"/>
      <c r="AN10" s="20"/>
      <c r="AO10" s="20"/>
      <c r="AP10" s="20"/>
      <c r="AQ10" s="108">
        <f t="shared" si="8"/>
        <v>0</v>
      </c>
      <c r="AR10" s="108">
        <f t="shared" si="8"/>
        <v>0</v>
      </c>
      <c r="AS10" s="108">
        <f t="shared" si="3"/>
        <v>0</v>
      </c>
      <c r="AT10" s="32" t="s">
        <v>23</v>
      </c>
      <c r="AU10" s="282" t="s">
        <v>28</v>
      </c>
      <c r="AV10" s="21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23"/>
      <c r="H11" s="23"/>
      <c r="I11" s="23"/>
      <c r="J11" s="116">
        <f t="shared" si="6"/>
        <v>0</v>
      </c>
      <c r="K11" s="116">
        <f t="shared" si="9"/>
        <v>0</v>
      </c>
      <c r="L11" s="116">
        <f t="shared" si="10"/>
        <v>0</v>
      </c>
      <c r="M11" s="214"/>
      <c r="N11" s="214"/>
      <c r="O11" s="214"/>
      <c r="P11" s="214"/>
      <c r="Q11" s="214"/>
      <c r="R11" s="214"/>
      <c r="S11" s="24"/>
      <c r="T11" s="24"/>
      <c r="U11" s="24"/>
      <c r="V11" s="116">
        <f t="shared" si="7"/>
        <v>0</v>
      </c>
      <c r="W11" s="116">
        <f t="shared" si="1"/>
        <v>0</v>
      </c>
      <c r="X11" s="116">
        <f t="shared" si="2"/>
        <v>0</v>
      </c>
      <c r="Y11" s="214"/>
      <c r="Z11" s="214"/>
      <c r="AA11" s="109"/>
      <c r="AB11" s="157"/>
      <c r="AC11" s="23"/>
      <c r="AD11" s="23"/>
      <c r="AE11" s="214"/>
      <c r="AF11" s="214"/>
      <c r="AG11" s="214"/>
      <c r="AH11" s="23"/>
      <c r="AI11" s="23"/>
      <c r="AJ11" s="23"/>
      <c r="AK11" s="214"/>
      <c r="AL11" s="214"/>
      <c r="AM11" s="214"/>
      <c r="AN11" s="23"/>
      <c r="AO11" s="23"/>
      <c r="AP11" s="23"/>
      <c r="AQ11" s="45">
        <f t="shared" si="8"/>
        <v>0</v>
      </c>
      <c r="AR11" s="45">
        <f t="shared" si="8"/>
        <v>0</v>
      </c>
      <c r="AS11" s="45">
        <f t="shared" si="3"/>
        <v>0</v>
      </c>
      <c r="AT11" s="56" t="s">
        <v>24</v>
      </c>
      <c r="AU11" s="283"/>
      <c r="AV11" s="27"/>
      <c r="AW11" s="12"/>
    </row>
    <row r="12" spans="1:49" ht="24" customHeight="1">
      <c r="A12" s="19"/>
      <c r="B12" s="280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6"/>
        <v>0</v>
      </c>
      <c r="K12" s="25">
        <f t="shared" si="9"/>
        <v>0</v>
      </c>
      <c r="L12" s="25">
        <f t="shared" si="10"/>
        <v>0</v>
      </c>
      <c r="M12" s="170"/>
      <c r="N12" s="170"/>
      <c r="O12" s="170"/>
      <c r="P12" s="170"/>
      <c r="Q12" s="170"/>
      <c r="R12" s="170"/>
      <c r="S12" s="25"/>
      <c r="T12" s="25"/>
      <c r="U12" s="25"/>
      <c r="V12" s="25">
        <f t="shared" si="7"/>
        <v>0</v>
      </c>
      <c r="W12" s="25">
        <f t="shared" si="1"/>
        <v>0</v>
      </c>
      <c r="X12" s="25">
        <f t="shared" si="2"/>
        <v>0</v>
      </c>
      <c r="Y12" s="170"/>
      <c r="Z12" s="170"/>
      <c r="AA12" s="108"/>
      <c r="AB12" s="153"/>
      <c r="AC12" s="20"/>
      <c r="AD12" s="20"/>
      <c r="AE12" s="170"/>
      <c r="AF12" s="170"/>
      <c r="AG12" s="170"/>
      <c r="AH12" s="20"/>
      <c r="AI12" s="20"/>
      <c r="AJ12" s="20"/>
      <c r="AK12" s="170"/>
      <c r="AL12" s="170"/>
      <c r="AM12" s="170"/>
      <c r="AN12" s="20"/>
      <c r="AO12" s="20"/>
      <c r="AP12" s="20"/>
      <c r="AQ12" s="108">
        <f t="shared" si="8"/>
        <v>0</v>
      </c>
      <c r="AR12" s="108">
        <f t="shared" si="8"/>
        <v>0</v>
      </c>
      <c r="AS12" s="108">
        <f t="shared" si="3"/>
        <v>0</v>
      </c>
      <c r="AT12" s="32" t="s">
        <v>23</v>
      </c>
      <c r="AU12" s="282" t="s">
        <v>29</v>
      </c>
      <c r="AV12" s="21"/>
      <c r="AW12" s="12"/>
    </row>
    <row r="13" spans="1:49" ht="24" customHeight="1">
      <c r="A13" s="19" t="s">
        <v>30</v>
      </c>
      <c r="B13" s="281"/>
      <c r="C13" s="101" t="s">
        <v>24</v>
      </c>
      <c r="D13" s="126"/>
      <c r="E13" s="126"/>
      <c r="F13" s="126"/>
      <c r="G13" s="23"/>
      <c r="H13" s="23"/>
      <c r="I13" s="23"/>
      <c r="J13" s="116">
        <f t="shared" si="6"/>
        <v>0</v>
      </c>
      <c r="K13" s="116">
        <f t="shared" si="9"/>
        <v>0</v>
      </c>
      <c r="L13" s="116">
        <f t="shared" si="10"/>
        <v>0</v>
      </c>
      <c r="M13" s="214"/>
      <c r="N13" s="214"/>
      <c r="O13" s="214"/>
      <c r="P13" s="214"/>
      <c r="Q13" s="214"/>
      <c r="R13" s="214"/>
      <c r="S13" s="24"/>
      <c r="T13" s="24"/>
      <c r="U13" s="24"/>
      <c r="V13" s="116">
        <f t="shared" si="7"/>
        <v>0</v>
      </c>
      <c r="W13" s="116">
        <f t="shared" si="1"/>
        <v>0</v>
      </c>
      <c r="X13" s="116">
        <f t="shared" si="2"/>
        <v>0</v>
      </c>
      <c r="Y13" s="214"/>
      <c r="Z13" s="214"/>
      <c r="AA13" s="109"/>
      <c r="AB13" s="157"/>
      <c r="AC13" s="23"/>
      <c r="AD13" s="23"/>
      <c r="AE13" s="214"/>
      <c r="AF13" s="214"/>
      <c r="AG13" s="214"/>
      <c r="AH13" s="23"/>
      <c r="AI13" s="23"/>
      <c r="AJ13" s="23"/>
      <c r="AK13" s="214"/>
      <c r="AL13" s="214"/>
      <c r="AM13" s="214"/>
      <c r="AN13" s="23"/>
      <c r="AO13" s="23"/>
      <c r="AP13" s="23"/>
      <c r="AQ13" s="45">
        <f t="shared" si="8"/>
        <v>0</v>
      </c>
      <c r="AR13" s="45">
        <f t="shared" si="8"/>
        <v>0</v>
      </c>
      <c r="AS13" s="45">
        <f t="shared" si="3"/>
        <v>0</v>
      </c>
      <c r="AT13" s="61" t="s">
        <v>24</v>
      </c>
      <c r="AU13" s="283"/>
      <c r="AV13" s="21" t="s">
        <v>30</v>
      </c>
      <c r="AW13" s="12"/>
    </row>
    <row r="14" spans="1:49" ht="24" customHeight="1">
      <c r="A14" s="19"/>
      <c r="B14" s="280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6"/>
        <v>0</v>
      </c>
      <c r="K14" s="25">
        <f t="shared" si="9"/>
        <v>0</v>
      </c>
      <c r="L14" s="25">
        <f t="shared" si="10"/>
        <v>0</v>
      </c>
      <c r="M14" s="170"/>
      <c r="N14" s="170"/>
      <c r="O14" s="170"/>
      <c r="P14" s="170">
        <v>145</v>
      </c>
      <c r="Q14" s="170">
        <v>1013.4073</v>
      </c>
      <c r="R14" s="170">
        <v>180815.66099999999</v>
      </c>
      <c r="S14" s="40"/>
      <c r="T14" s="40"/>
      <c r="U14" s="40"/>
      <c r="V14" s="25">
        <f t="shared" si="7"/>
        <v>145</v>
      </c>
      <c r="W14" s="25">
        <f t="shared" si="1"/>
        <v>1013.4073</v>
      </c>
      <c r="X14" s="25">
        <f t="shared" si="2"/>
        <v>180815.66099999999</v>
      </c>
      <c r="Y14" s="170">
        <v>28</v>
      </c>
      <c r="Z14" s="170">
        <v>124.4164</v>
      </c>
      <c r="AA14" s="108">
        <v>18235.667000000001</v>
      </c>
      <c r="AB14" s="153"/>
      <c r="AC14" s="20"/>
      <c r="AD14" s="20"/>
      <c r="AE14" s="170"/>
      <c r="AF14" s="170"/>
      <c r="AG14" s="170"/>
      <c r="AH14" s="20"/>
      <c r="AI14" s="20"/>
      <c r="AJ14" s="20"/>
      <c r="AK14" s="170"/>
      <c r="AL14" s="170"/>
      <c r="AM14" s="170"/>
      <c r="AN14" s="20"/>
      <c r="AO14" s="20"/>
      <c r="AP14" s="20"/>
      <c r="AQ14" s="108">
        <f t="shared" si="8"/>
        <v>173</v>
      </c>
      <c r="AR14" s="108">
        <f t="shared" si="8"/>
        <v>1137.8236999999999</v>
      </c>
      <c r="AS14" s="108">
        <f t="shared" si="3"/>
        <v>199051.32799999998</v>
      </c>
      <c r="AT14" s="62" t="s">
        <v>23</v>
      </c>
      <c r="AU14" s="282" t="s">
        <v>31</v>
      </c>
      <c r="AV14" s="21"/>
      <c r="AW14" s="12"/>
    </row>
    <row r="15" spans="1:49" ht="24" customHeight="1">
      <c r="A15" s="19" t="s">
        <v>25</v>
      </c>
      <c r="B15" s="281"/>
      <c r="C15" s="101" t="s">
        <v>24</v>
      </c>
      <c r="D15" s="126"/>
      <c r="E15" s="126"/>
      <c r="F15" s="126"/>
      <c r="G15" s="23"/>
      <c r="H15" s="23"/>
      <c r="I15" s="23"/>
      <c r="J15" s="116">
        <f t="shared" si="6"/>
        <v>0</v>
      </c>
      <c r="K15" s="116">
        <f t="shared" si="9"/>
        <v>0</v>
      </c>
      <c r="L15" s="116">
        <f t="shared" si="10"/>
        <v>0</v>
      </c>
      <c r="M15" s="214"/>
      <c r="N15" s="214"/>
      <c r="O15" s="214"/>
      <c r="P15" s="214"/>
      <c r="Q15" s="214"/>
      <c r="R15" s="214"/>
      <c r="S15" s="41"/>
      <c r="T15" s="41"/>
      <c r="U15" s="41"/>
      <c r="V15" s="116">
        <f t="shared" si="7"/>
        <v>0</v>
      </c>
      <c r="W15" s="116">
        <f t="shared" si="1"/>
        <v>0</v>
      </c>
      <c r="X15" s="116">
        <f t="shared" si="2"/>
        <v>0</v>
      </c>
      <c r="Y15" s="214"/>
      <c r="Z15" s="214"/>
      <c r="AA15" s="109"/>
      <c r="AB15" s="157"/>
      <c r="AC15" s="23"/>
      <c r="AD15" s="23"/>
      <c r="AE15" s="214"/>
      <c r="AF15" s="214"/>
      <c r="AG15" s="214"/>
      <c r="AH15" s="23"/>
      <c r="AI15" s="23"/>
      <c r="AJ15" s="23"/>
      <c r="AK15" s="214"/>
      <c r="AL15" s="214"/>
      <c r="AM15" s="214"/>
      <c r="AN15" s="23"/>
      <c r="AO15" s="23"/>
      <c r="AP15" s="23"/>
      <c r="AQ15" s="45">
        <f t="shared" si="8"/>
        <v>0</v>
      </c>
      <c r="AR15" s="45">
        <f t="shared" si="8"/>
        <v>0</v>
      </c>
      <c r="AS15" s="45">
        <f t="shared" si="3"/>
        <v>0</v>
      </c>
      <c r="AT15" s="57" t="s">
        <v>24</v>
      </c>
      <c r="AU15" s="283"/>
      <c r="AV15" s="21" t="s">
        <v>25</v>
      </c>
      <c r="AW15" s="12"/>
    </row>
    <row r="16" spans="1:49" ht="24" customHeight="1">
      <c r="A16" s="19"/>
      <c r="B16" s="280" t="s">
        <v>32</v>
      </c>
      <c r="C16" s="102" t="s">
        <v>23</v>
      </c>
      <c r="D16" s="125">
        <v>9</v>
      </c>
      <c r="E16" s="125">
        <v>4.0747</v>
      </c>
      <c r="F16" s="125">
        <v>2263.5086085933835</v>
      </c>
      <c r="G16" s="20"/>
      <c r="H16" s="20"/>
      <c r="I16" s="20"/>
      <c r="J16" s="25">
        <f t="shared" si="6"/>
        <v>9</v>
      </c>
      <c r="K16" s="25">
        <f t="shared" si="9"/>
        <v>4.0747</v>
      </c>
      <c r="L16" s="25">
        <f t="shared" si="10"/>
        <v>2263.5086085933835</v>
      </c>
      <c r="M16" s="170"/>
      <c r="N16" s="170"/>
      <c r="O16" s="170"/>
      <c r="P16" s="170">
        <v>190</v>
      </c>
      <c r="Q16" s="170">
        <v>521.55989999999997</v>
      </c>
      <c r="R16" s="170">
        <v>123513.764</v>
      </c>
      <c r="S16" s="40"/>
      <c r="T16" s="40"/>
      <c r="U16" s="40"/>
      <c r="V16" s="25">
        <f t="shared" si="7"/>
        <v>190</v>
      </c>
      <c r="W16" s="25">
        <f t="shared" si="1"/>
        <v>521.55989999999997</v>
      </c>
      <c r="X16" s="25">
        <f t="shared" si="2"/>
        <v>123513.764</v>
      </c>
      <c r="Y16" s="170"/>
      <c r="Z16" s="170"/>
      <c r="AA16" s="108"/>
      <c r="AB16" s="153"/>
      <c r="AC16" s="20"/>
      <c r="AD16" s="20"/>
      <c r="AE16" s="170"/>
      <c r="AF16" s="170"/>
      <c r="AG16" s="170"/>
      <c r="AH16" s="20">
        <v>19</v>
      </c>
      <c r="AI16" s="20">
        <v>19.097200000000001</v>
      </c>
      <c r="AJ16" s="20">
        <v>8944.0049999999992</v>
      </c>
      <c r="AK16" s="170"/>
      <c r="AL16" s="170"/>
      <c r="AM16" s="170"/>
      <c r="AN16" s="20"/>
      <c r="AO16" s="20"/>
      <c r="AP16" s="20"/>
      <c r="AQ16" s="108">
        <f t="shared" si="8"/>
        <v>218</v>
      </c>
      <c r="AR16" s="108">
        <f t="shared" si="8"/>
        <v>544.73180000000002</v>
      </c>
      <c r="AS16" s="108">
        <f t="shared" si="3"/>
        <v>134721.27760859337</v>
      </c>
      <c r="AT16" s="32" t="s">
        <v>23</v>
      </c>
      <c r="AU16" s="282" t="s">
        <v>32</v>
      </c>
      <c r="AV16" s="21"/>
      <c r="AW16" s="12"/>
    </row>
    <row r="17" spans="1:49" ht="24" customHeight="1">
      <c r="A17" s="19" t="s">
        <v>27</v>
      </c>
      <c r="B17" s="281"/>
      <c r="C17" s="101" t="s">
        <v>24</v>
      </c>
      <c r="D17" s="126"/>
      <c r="E17" s="126"/>
      <c r="F17" s="126"/>
      <c r="G17" s="23"/>
      <c r="H17" s="23"/>
      <c r="I17" s="23"/>
      <c r="J17" s="116">
        <f t="shared" si="6"/>
        <v>0</v>
      </c>
      <c r="K17" s="116">
        <f t="shared" si="9"/>
        <v>0</v>
      </c>
      <c r="L17" s="116">
        <f t="shared" si="10"/>
        <v>0</v>
      </c>
      <c r="M17" s="214"/>
      <c r="N17" s="214"/>
      <c r="O17" s="214"/>
      <c r="P17" s="214"/>
      <c r="Q17" s="214"/>
      <c r="R17" s="214"/>
      <c r="S17" s="92"/>
      <c r="T17" s="41"/>
      <c r="U17" s="41"/>
      <c r="V17" s="116">
        <f t="shared" si="7"/>
        <v>0</v>
      </c>
      <c r="W17" s="116">
        <f t="shared" si="1"/>
        <v>0</v>
      </c>
      <c r="X17" s="116">
        <f t="shared" si="2"/>
        <v>0</v>
      </c>
      <c r="Y17" s="214"/>
      <c r="Z17" s="214"/>
      <c r="AA17" s="109"/>
      <c r="AB17" s="157"/>
      <c r="AC17" s="23"/>
      <c r="AD17" s="23"/>
      <c r="AE17" s="214"/>
      <c r="AF17" s="214"/>
      <c r="AG17" s="214"/>
      <c r="AH17" s="23"/>
      <c r="AI17" s="23"/>
      <c r="AJ17" s="23"/>
      <c r="AK17" s="214"/>
      <c r="AL17" s="214"/>
      <c r="AM17" s="214"/>
      <c r="AN17" s="23"/>
      <c r="AO17" s="23"/>
      <c r="AP17" s="23"/>
      <c r="AQ17" s="45">
        <f t="shared" si="8"/>
        <v>0</v>
      </c>
      <c r="AR17" s="45">
        <f t="shared" si="8"/>
        <v>0</v>
      </c>
      <c r="AS17" s="45">
        <f t="shared" si="3"/>
        <v>0</v>
      </c>
      <c r="AT17" s="61" t="s">
        <v>24</v>
      </c>
      <c r="AU17" s="283"/>
      <c r="AV17" s="21" t="s">
        <v>27</v>
      </c>
      <c r="AW17" s="12"/>
    </row>
    <row r="18" spans="1:49" ht="24" customHeight="1">
      <c r="A18" s="19"/>
      <c r="B18" s="280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6"/>
        <v>0</v>
      </c>
      <c r="K18" s="25">
        <f t="shared" si="9"/>
        <v>0</v>
      </c>
      <c r="L18" s="25">
        <f t="shared" si="10"/>
        <v>0</v>
      </c>
      <c r="M18" s="170"/>
      <c r="N18" s="170"/>
      <c r="O18" s="170"/>
      <c r="P18" s="170">
        <v>52</v>
      </c>
      <c r="Q18" s="170">
        <v>97.420299999999997</v>
      </c>
      <c r="R18" s="170">
        <v>30151.962</v>
      </c>
      <c r="S18" s="110"/>
      <c r="T18" s="40"/>
      <c r="U18" s="40"/>
      <c r="V18" s="25">
        <f t="shared" si="7"/>
        <v>52</v>
      </c>
      <c r="W18" s="25">
        <f t="shared" si="1"/>
        <v>97.420299999999997</v>
      </c>
      <c r="X18" s="25">
        <f t="shared" si="2"/>
        <v>30151.962</v>
      </c>
      <c r="Y18" s="170"/>
      <c r="Z18" s="170"/>
      <c r="AA18" s="108"/>
      <c r="AB18" s="153"/>
      <c r="AC18" s="20"/>
      <c r="AD18" s="20"/>
      <c r="AE18" s="170">
        <v>129</v>
      </c>
      <c r="AF18" s="170">
        <v>7.1913</v>
      </c>
      <c r="AG18" s="170">
        <f>10153.007*1.08</f>
        <v>10965.24756</v>
      </c>
      <c r="AH18" s="20">
        <v>37</v>
      </c>
      <c r="AI18" s="20">
        <v>3.5383</v>
      </c>
      <c r="AJ18" s="20">
        <v>2702.7550000000001</v>
      </c>
      <c r="AK18" s="170"/>
      <c r="AL18" s="170"/>
      <c r="AM18" s="170"/>
      <c r="AN18" s="20"/>
      <c r="AO18" s="20"/>
      <c r="AP18" s="20"/>
      <c r="AQ18" s="108">
        <f t="shared" si="8"/>
        <v>218</v>
      </c>
      <c r="AR18" s="108">
        <f t="shared" si="8"/>
        <v>108.1499</v>
      </c>
      <c r="AS18" s="108">
        <f t="shared" si="3"/>
        <v>43819.96456</v>
      </c>
      <c r="AT18" s="32" t="s">
        <v>23</v>
      </c>
      <c r="AU18" s="282" t="s">
        <v>33</v>
      </c>
      <c r="AV18" s="21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23"/>
      <c r="H19" s="23"/>
      <c r="I19" s="23"/>
      <c r="J19" s="116">
        <f t="shared" si="6"/>
        <v>0</v>
      </c>
      <c r="K19" s="116">
        <f t="shared" si="9"/>
        <v>0</v>
      </c>
      <c r="L19" s="116">
        <f t="shared" si="10"/>
        <v>0</v>
      </c>
      <c r="M19" s="214"/>
      <c r="N19" s="214"/>
      <c r="O19" s="214"/>
      <c r="P19" s="214"/>
      <c r="Q19" s="214"/>
      <c r="R19" s="214"/>
      <c r="S19" s="41"/>
      <c r="T19" s="41"/>
      <c r="U19" s="41"/>
      <c r="V19" s="116">
        <f t="shared" si="7"/>
        <v>0</v>
      </c>
      <c r="W19" s="116">
        <f t="shared" si="1"/>
        <v>0</v>
      </c>
      <c r="X19" s="116">
        <f t="shared" si="2"/>
        <v>0</v>
      </c>
      <c r="Y19" s="214"/>
      <c r="Z19" s="214"/>
      <c r="AA19" s="109"/>
      <c r="AB19" s="157"/>
      <c r="AC19" s="23"/>
      <c r="AD19" s="23"/>
      <c r="AE19" s="214"/>
      <c r="AF19" s="214"/>
      <c r="AG19" s="214"/>
      <c r="AH19" s="23"/>
      <c r="AI19" s="23"/>
      <c r="AJ19" s="23"/>
      <c r="AK19" s="214"/>
      <c r="AL19" s="214"/>
      <c r="AM19" s="214"/>
      <c r="AN19" s="23"/>
      <c r="AO19" s="23"/>
      <c r="AP19" s="23"/>
      <c r="AQ19" s="45">
        <f t="shared" si="8"/>
        <v>0</v>
      </c>
      <c r="AR19" s="45">
        <f t="shared" si="8"/>
        <v>0</v>
      </c>
      <c r="AS19" s="45">
        <f t="shared" si="3"/>
        <v>0</v>
      </c>
      <c r="AT19" s="56" t="s">
        <v>24</v>
      </c>
      <c r="AU19" s="283"/>
      <c r="AV19" s="27"/>
      <c r="AW19" s="12"/>
    </row>
    <row r="20" spans="1:49" ht="24" customHeight="1">
      <c r="A20" s="19" t="s">
        <v>34</v>
      </c>
      <c r="B20" s="280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6"/>
        <v>0</v>
      </c>
      <c r="K20" s="25">
        <f t="shared" si="9"/>
        <v>0</v>
      </c>
      <c r="L20" s="25">
        <f t="shared" si="10"/>
        <v>0</v>
      </c>
      <c r="M20" s="170"/>
      <c r="N20" s="170"/>
      <c r="O20" s="170"/>
      <c r="P20" s="170"/>
      <c r="Q20" s="170"/>
      <c r="R20" s="170"/>
      <c r="S20" s="40"/>
      <c r="T20" s="40"/>
      <c r="U20" s="40"/>
      <c r="V20" s="25">
        <f t="shared" si="7"/>
        <v>0</v>
      </c>
      <c r="W20" s="25">
        <f t="shared" si="1"/>
        <v>0</v>
      </c>
      <c r="X20" s="25">
        <f t="shared" si="2"/>
        <v>0</v>
      </c>
      <c r="Y20" s="170"/>
      <c r="Z20" s="170"/>
      <c r="AA20" s="108"/>
      <c r="AB20" s="153"/>
      <c r="AC20" s="20"/>
      <c r="AD20" s="20"/>
      <c r="AE20" s="170"/>
      <c r="AF20" s="170"/>
      <c r="AG20" s="170"/>
      <c r="AH20" s="20"/>
      <c r="AI20" s="20"/>
      <c r="AJ20" s="20"/>
      <c r="AK20" s="170"/>
      <c r="AL20" s="170"/>
      <c r="AM20" s="170"/>
      <c r="AN20" s="20"/>
      <c r="AO20" s="20"/>
      <c r="AP20" s="20"/>
      <c r="AQ20" s="108">
        <f t="shared" si="8"/>
        <v>0</v>
      </c>
      <c r="AR20" s="108">
        <f t="shared" si="8"/>
        <v>0</v>
      </c>
      <c r="AS20" s="108">
        <f t="shared" si="3"/>
        <v>0</v>
      </c>
      <c r="AT20" s="32" t="s">
        <v>23</v>
      </c>
      <c r="AU20" s="282" t="s">
        <v>35</v>
      </c>
      <c r="AV20" s="21" t="s">
        <v>34</v>
      </c>
      <c r="AW20" s="12"/>
    </row>
    <row r="21" spans="1:49" ht="24" customHeight="1">
      <c r="A21" s="19" t="s">
        <v>25</v>
      </c>
      <c r="B21" s="281"/>
      <c r="C21" s="101" t="s">
        <v>24</v>
      </c>
      <c r="D21" s="126"/>
      <c r="E21" s="126"/>
      <c r="F21" s="126"/>
      <c r="G21" s="23"/>
      <c r="H21" s="23"/>
      <c r="I21" s="23"/>
      <c r="J21" s="116">
        <f t="shared" si="6"/>
        <v>0</v>
      </c>
      <c r="K21" s="116">
        <f t="shared" si="9"/>
        <v>0</v>
      </c>
      <c r="L21" s="116">
        <f t="shared" si="10"/>
        <v>0</v>
      </c>
      <c r="M21" s="214"/>
      <c r="N21" s="214"/>
      <c r="O21" s="214"/>
      <c r="P21" s="214"/>
      <c r="Q21" s="214"/>
      <c r="R21" s="214"/>
      <c r="S21" s="41"/>
      <c r="T21" s="41"/>
      <c r="U21" s="41"/>
      <c r="V21" s="116">
        <f t="shared" si="7"/>
        <v>0</v>
      </c>
      <c r="W21" s="116">
        <f t="shared" si="1"/>
        <v>0</v>
      </c>
      <c r="X21" s="116">
        <f t="shared" si="2"/>
        <v>0</v>
      </c>
      <c r="Y21" s="214"/>
      <c r="Z21" s="214"/>
      <c r="AA21" s="109"/>
      <c r="AB21" s="157"/>
      <c r="AC21" s="23"/>
      <c r="AD21" s="23"/>
      <c r="AE21" s="214"/>
      <c r="AF21" s="214"/>
      <c r="AG21" s="214"/>
      <c r="AH21" s="23"/>
      <c r="AI21" s="23"/>
      <c r="AJ21" s="23"/>
      <c r="AK21" s="214"/>
      <c r="AL21" s="214"/>
      <c r="AM21" s="214"/>
      <c r="AN21" s="23"/>
      <c r="AO21" s="23"/>
      <c r="AP21" s="23"/>
      <c r="AQ21" s="45">
        <f t="shared" si="8"/>
        <v>0</v>
      </c>
      <c r="AR21" s="45">
        <f t="shared" si="8"/>
        <v>0</v>
      </c>
      <c r="AS21" s="45">
        <f t="shared" si="3"/>
        <v>0</v>
      </c>
      <c r="AT21" s="61" t="s">
        <v>24</v>
      </c>
      <c r="AU21" s="283"/>
      <c r="AV21" s="21" t="s">
        <v>25</v>
      </c>
      <c r="AW21" s="12"/>
    </row>
    <row r="22" spans="1:49" ht="24" customHeight="1">
      <c r="A22" s="19" t="s">
        <v>27</v>
      </c>
      <c r="B22" s="280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6"/>
        <v>0</v>
      </c>
      <c r="K22" s="25">
        <f t="shared" si="9"/>
        <v>0</v>
      </c>
      <c r="L22" s="25">
        <f t="shared" si="10"/>
        <v>0</v>
      </c>
      <c r="M22" s="170"/>
      <c r="N22" s="170"/>
      <c r="O22" s="170"/>
      <c r="P22" s="170"/>
      <c r="Q22" s="170"/>
      <c r="R22" s="170"/>
      <c r="S22" s="40"/>
      <c r="T22" s="40"/>
      <c r="U22" s="40"/>
      <c r="V22" s="25">
        <f t="shared" si="7"/>
        <v>0</v>
      </c>
      <c r="W22" s="25">
        <f t="shared" si="1"/>
        <v>0</v>
      </c>
      <c r="X22" s="25">
        <f t="shared" si="2"/>
        <v>0</v>
      </c>
      <c r="Y22" s="170"/>
      <c r="Z22" s="170"/>
      <c r="AA22" s="108"/>
      <c r="AB22" s="153"/>
      <c r="AC22" s="20"/>
      <c r="AD22" s="20"/>
      <c r="AE22" s="170"/>
      <c r="AF22" s="170"/>
      <c r="AG22" s="170"/>
      <c r="AH22" s="20"/>
      <c r="AI22" s="20"/>
      <c r="AJ22" s="20"/>
      <c r="AK22" s="170"/>
      <c r="AL22" s="170"/>
      <c r="AM22" s="170"/>
      <c r="AN22" s="20"/>
      <c r="AO22" s="20"/>
      <c r="AP22" s="20"/>
      <c r="AQ22" s="108">
        <f t="shared" si="8"/>
        <v>0</v>
      </c>
      <c r="AR22" s="108">
        <f t="shared" si="8"/>
        <v>0</v>
      </c>
      <c r="AS22" s="108">
        <f t="shared" si="8"/>
        <v>0</v>
      </c>
      <c r="AT22" s="32" t="s">
        <v>23</v>
      </c>
      <c r="AU22" s="282" t="s">
        <v>36</v>
      </c>
      <c r="AV22" s="21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23"/>
      <c r="H23" s="23"/>
      <c r="I23" s="23"/>
      <c r="J23" s="116">
        <f t="shared" si="6"/>
        <v>0</v>
      </c>
      <c r="K23" s="116">
        <f t="shared" si="9"/>
        <v>0</v>
      </c>
      <c r="L23" s="116">
        <f t="shared" si="10"/>
        <v>0</v>
      </c>
      <c r="M23" s="214"/>
      <c r="N23" s="214"/>
      <c r="O23" s="214"/>
      <c r="P23" s="214"/>
      <c r="Q23" s="214"/>
      <c r="R23" s="214"/>
      <c r="S23" s="41"/>
      <c r="T23" s="41"/>
      <c r="U23" s="41"/>
      <c r="V23" s="116">
        <f t="shared" si="7"/>
        <v>0</v>
      </c>
      <c r="W23" s="116">
        <f t="shared" si="1"/>
        <v>0</v>
      </c>
      <c r="X23" s="116">
        <f t="shared" si="2"/>
        <v>0</v>
      </c>
      <c r="Y23" s="214"/>
      <c r="Z23" s="214"/>
      <c r="AA23" s="109"/>
      <c r="AB23" s="157"/>
      <c r="AC23" s="23"/>
      <c r="AD23" s="23"/>
      <c r="AE23" s="214"/>
      <c r="AF23" s="214"/>
      <c r="AG23" s="214"/>
      <c r="AH23" s="23"/>
      <c r="AI23" s="23"/>
      <c r="AJ23" s="23"/>
      <c r="AK23" s="214"/>
      <c r="AL23" s="214"/>
      <c r="AM23" s="214"/>
      <c r="AN23" s="23"/>
      <c r="AO23" s="23"/>
      <c r="AP23" s="23"/>
      <c r="AQ23" s="45">
        <f t="shared" si="8"/>
        <v>0</v>
      </c>
      <c r="AR23" s="45">
        <f t="shared" si="8"/>
        <v>0</v>
      </c>
      <c r="AS23" s="45">
        <f t="shared" si="8"/>
        <v>0</v>
      </c>
      <c r="AT23" s="56" t="s">
        <v>24</v>
      </c>
      <c r="AU23" s="283"/>
      <c r="AV23" s="27"/>
      <c r="AW23" s="12"/>
    </row>
    <row r="24" spans="1:49" ht="24" customHeight="1">
      <c r="A24" s="19"/>
      <c r="B24" s="280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6"/>
        <v>0</v>
      </c>
      <c r="K24" s="25">
        <f t="shared" si="9"/>
        <v>0</v>
      </c>
      <c r="L24" s="25">
        <f t="shared" si="10"/>
        <v>0</v>
      </c>
      <c r="M24" s="170">
        <v>23</v>
      </c>
      <c r="N24" s="170">
        <v>82.321899999999999</v>
      </c>
      <c r="O24" s="170">
        <v>17523.475999999999</v>
      </c>
      <c r="P24" s="170"/>
      <c r="Q24" s="170"/>
      <c r="R24" s="170"/>
      <c r="S24" s="40"/>
      <c r="T24" s="40"/>
      <c r="U24" s="40"/>
      <c r="V24" s="25">
        <f t="shared" si="7"/>
        <v>0</v>
      </c>
      <c r="W24" s="25">
        <f t="shared" si="1"/>
        <v>0</v>
      </c>
      <c r="X24" s="25">
        <f t="shared" si="2"/>
        <v>0</v>
      </c>
      <c r="Y24" s="170"/>
      <c r="Z24" s="170"/>
      <c r="AA24" s="108"/>
      <c r="AB24" s="153"/>
      <c r="AC24" s="20"/>
      <c r="AD24" s="20"/>
      <c r="AE24" s="170"/>
      <c r="AF24" s="170"/>
      <c r="AG24" s="170"/>
      <c r="AH24" s="20"/>
      <c r="AI24" s="20"/>
      <c r="AJ24" s="20"/>
      <c r="AK24" s="170"/>
      <c r="AL24" s="170"/>
      <c r="AM24" s="170"/>
      <c r="AN24" s="20"/>
      <c r="AO24" s="20"/>
      <c r="AP24" s="20"/>
      <c r="AQ24" s="108">
        <f t="shared" si="8"/>
        <v>23</v>
      </c>
      <c r="AR24" s="108">
        <f t="shared" si="8"/>
        <v>82.321899999999999</v>
      </c>
      <c r="AS24" s="108">
        <f t="shared" si="8"/>
        <v>17523.475999999999</v>
      </c>
      <c r="AT24" s="32" t="s">
        <v>23</v>
      </c>
      <c r="AU24" s="282" t="s">
        <v>37</v>
      </c>
      <c r="AV24" s="21"/>
      <c r="AW24" s="12"/>
    </row>
    <row r="25" spans="1:49" ht="24" customHeight="1">
      <c r="A25" s="19" t="s">
        <v>38</v>
      </c>
      <c r="B25" s="281"/>
      <c r="C25" s="101" t="s">
        <v>24</v>
      </c>
      <c r="D25" s="126"/>
      <c r="E25" s="126"/>
      <c r="F25" s="126"/>
      <c r="G25" s="23"/>
      <c r="H25" s="23"/>
      <c r="I25" s="23"/>
      <c r="J25" s="116">
        <f t="shared" si="6"/>
        <v>0</v>
      </c>
      <c r="K25" s="116">
        <f t="shared" si="9"/>
        <v>0</v>
      </c>
      <c r="L25" s="116">
        <f t="shared" si="10"/>
        <v>0</v>
      </c>
      <c r="M25" s="214">
        <v>16</v>
      </c>
      <c r="N25" s="214">
        <v>57.117199999999997</v>
      </c>
      <c r="O25" s="214">
        <v>13234.156999999999</v>
      </c>
      <c r="P25" s="214"/>
      <c r="Q25" s="214"/>
      <c r="R25" s="214"/>
      <c r="S25" s="41"/>
      <c r="T25" s="41"/>
      <c r="U25" s="41"/>
      <c r="V25" s="116">
        <f t="shared" si="7"/>
        <v>0</v>
      </c>
      <c r="W25" s="116">
        <f t="shared" si="1"/>
        <v>0</v>
      </c>
      <c r="X25" s="116">
        <f t="shared" si="2"/>
        <v>0</v>
      </c>
      <c r="Y25" s="214"/>
      <c r="Z25" s="214"/>
      <c r="AA25" s="109"/>
      <c r="AB25" s="157"/>
      <c r="AC25" s="23"/>
      <c r="AD25" s="23"/>
      <c r="AE25" s="214"/>
      <c r="AF25" s="214"/>
      <c r="AG25" s="214"/>
      <c r="AH25" s="23"/>
      <c r="AI25" s="23"/>
      <c r="AJ25" s="23"/>
      <c r="AK25" s="214"/>
      <c r="AL25" s="214"/>
      <c r="AM25" s="214"/>
      <c r="AN25" s="23"/>
      <c r="AO25" s="23"/>
      <c r="AP25" s="23"/>
      <c r="AQ25" s="45">
        <f t="shared" si="8"/>
        <v>16</v>
      </c>
      <c r="AR25" s="45">
        <f t="shared" si="8"/>
        <v>57.117199999999997</v>
      </c>
      <c r="AS25" s="45">
        <f t="shared" si="8"/>
        <v>13234.156999999999</v>
      </c>
      <c r="AT25" s="61" t="s">
        <v>24</v>
      </c>
      <c r="AU25" s="283"/>
      <c r="AV25" s="21" t="s">
        <v>38</v>
      </c>
      <c r="AW25" s="12"/>
    </row>
    <row r="26" spans="1:49" ht="24" customHeight="1">
      <c r="A26" s="19"/>
      <c r="B26" s="280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6"/>
        <v>0</v>
      </c>
      <c r="K26" s="25">
        <f t="shared" si="9"/>
        <v>0</v>
      </c>
      <c r="L26" s="25">
        <f t="shared" si="10"/>
        <v>0</v>
      </c>
      <c r="M26" s="170"/>
      <c r="N26" s="170"/>
      <c r="O26" s="170"/>
      <c r="P26" s="170"/>
      <c r="Q26" s="170"/>
      <c r="R26" s="170"/>
      <c r="S26" s="40"/>
      <c r="T26" s="40"/>
      <c r="U26" s="40"/>
      <c r="V26" s="25">
        <f t="shared" si="7"/>
        <v>0</v>
      </c>
      <c r="W26" s="25">
        <f t="shared" si="1"/>
        <v>0</v>
      </c>
      <c r="X26" s="25">
        <f t="shared" si="2"/>
        <v>0</v>
      </c>
      <c r="Y26" s="170"/>
      <c r="Z26" s="170"/>
      <c r="AA26" s="108"/>
      <c r="AB26" s="153"/>
      <c r="AC26" s="20"/>
      <c r="AD26" s="20"/>
      <c r="AE26" s="170"/>
      <c r="AF26" s="170"/>
      <c r="AG26" s="170"/>
      <c r="AH26" s="20"/>
      <c r="AI26" s="20"/>
      <c r="AJ26" s="20"/>
      <c r="AK26" s="170"/>
      <c r="AL26" s="170"/>
      <c r="AM26" s="170"/>
      <c r="AN26" s="20"/>
      <c r="AO26" s="20"/>
      <c r="AP26" s="20"/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32" t="s">
        <v>23</v>
      </c>
      <c r="AU26" s="282" t="s">
        <v>39</v>
      </c>
      <c r="AV26" s="21"/>
      <c r="AW26" s="12"/>
    </row>
    <row r="27" spans="1:49" ht="24" customHeight="1">
      <c r="A27" s="19" t="s">
        <v>25</v>
      </c>
      <c r="B27" s="281"/>
      <c r="C27" s="101" t="s">
        <v>24</v>
      </c>
      <c r="D27" s="126"/>
      <c r="E27" s="126"/>
      <c r="F27" s="126"/>
      <c r="G27" s="23"/>
      <c r="H27" s="23"/>
      <c r="I27" s="23"/>
      <c r="J27" s="116">
        <f t="shared" si="6"/>
        <v>0</v>
      </c>
      <c r="K27" s="116">
        <f t="shared" si="9"/>
        <v>0</v>
      </c>
      <c r="L27" s="116">
        <f t="shared" si="10"/>
        <v>0</v>
      </c>
      <c r="M27" s="214"/>
      <c r="N27" s="214"/>
      <c r="O27" s="214"/>
      <c r="P27" s="214"/>
      <c r="Q27" s="214"/>
      <c r="R27" s="214"/>
      <c r="S27" s="41"/>
      <c r="T27" s="41"/>
      <c r="U27" s="41"/>
      <c r="V27" s="116">
        <f t="shared" si="7"/>
        <v>0</v>
      </c>
      <c r="W27" s="116">
        <f t="shared" si="1"/>
        <v>0</v>
      </c>
      <c r="X27" s="116">
        <f t="shared" si="2"/>
        <v>0</v>
      </c>
      <c r="Y27" s="214"/>
      <c r="Z27" s="214"/>
      <c r="AA27" s="109"/>
      <c r="AB27" s="157"/>
      <c r="AC27" s="23"/>
      <c r="AD27" s="23"/>
      <c r="AE27" s="214"/>
      <c r="AF27" s="214"/>
      <c r="AG27" s="214"/>
      <c r="AH27" s="23"/>
      <c r="AI27" s="23"/>
      <c r="AJ27" s="23"/>
      <c r="AK27" s="214"/>
      <c r="AL27" s="214"/>
      <c r="AM27" s="214"/>
      <c r="AN27" s="23"/>
      <c r="AO27" s="23"/>
      <c r="AP27" s="23"/>
      <c r="AQ27" s="45">
        <f t="shared" si="8"/>
        <v>0</v>
      </c>
      <c r="AR27" s="45">
        <f t="shared" si="8"/>
        <v>0</v>
      </c>
      <c r="AS27" s="45">
        <f t="shared" si="8"/>
        <v>0</v>
      </c>
      <c r="AT27" s="61" t="s">
        <v>24</v>
      </c>
      <c r="AU27" s="283"/>
      <c r="AV27" s="21" t="s">
        <v>25</v>
      </c>
      <c r="AW27" s="12"/>
    </row>
    <row r="28" spans="1:49" ht="24" customHeight="1">
      <c r="A28" s="19"/>
      <c r="B28" s="280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6"/>
        <v>0</v>
      </c>
      <c r="K28" s="25">
        <f t="shared" si="9"/>
        <v>0</v>
      </c>
      <c r="L28" s="25">
        <f t="shared" si="10"/>
        <v>0</v>
      </c>
      <c r="M28" s="170"/>
      <c r="N28" s="170"/>
      <c r="O28" s="170"/>
      <c r="P28" s="170"/>
      <c r="Q28" s="170"/>
      <c r="R28" s="170"/>
      <c r="S28" s="40"/>
      <c r="T28" s="40"/>
      <c r="U28" s="40"/>
      <c r="V28" s="25">
        <f t="shared" si="7"/>
        <v>0</v>
      </c>
      <c r="W28" s="25">
        <f t="shared" si="1"/>
        <v>0</v>
      </c>
      <c r="X28" s="25">
        <f t="shared" si="2"/>
        <v>0</v>
      </c>
      <c r="Y28" s="170"/>
      <c r="Z28" s="170"/>
      <c r="AA28" s="108"/>
      <c r="AB28" s="153"/>
      <c r="AC28" s="20"/>
      <c r="AD28" s="20"/>
      <c r="AE28" s="170"/>
      <c r="AF28" s="170"/>
      <c r="AG28" s="170"/>
      <c r="AH28" s="20"/>
      <c r="AI28" s="20"/>
      <c r="AJ28" s="20"/>
      <c r="AK28" s="170"/>
      <c r="AL28" s="170"/>
      <c r="AM28" s="170"/>
      <c r="AN28" s="20"/>
      <c r="AO28" s="20"/>
      <c r="AP28" s="20"/>
      <c r="AQ28" s="108">
        <f t="shared" si="8"/>
        <v>0</v>
      </c>
      <c r="AR28" s="108">
        <f t="shared" si="8"/>
        <v>0</v>
      </c>
      <c r="AS28" s="108">
        <f t="shared" si="8"/>
        <v>0</v>
      </c>
      <c r="AT28" s="62" t="s">
        <v>23</v>
      </c>
      <c r="AU28" s="282" t="s">
        <v>40</v>
      </c>
      <c r="AV28" s="21"/>
      <c r="AW28" s="12"/>
    </row>
    <row r="29" spans="1:49" ht="24" customHeight="1">
      <c r="A29" s="19" t="s">
        <v>27</v>
      </c>
      <c r="B29" s="281"/>
      <c r="C29" s="101" t="s">
        <v>24</v>
      </c>
      <c r="D29" s="126"/>
      <c r="E29" s="126"/>
      <c r="F29" s="126"/>
      <c r="G29" s="23"/>
      <c r="H29" s="23"/>
      <c r="I29" s="23"/>
      <c r="J29" s="116">
        <f t="shared" si="6"/>
        <v>0</v>
      </c>
      <c r="K29" s="116">
        <f t="shared" si="9"/>
        <v>0</v>
      </c>
      <c r="L29" s="116">
        <f t="shared" si="10"/>
        <v>0</v>
      </c>
      <c r="M29" s="214"/>
      <c r="N29" s="214"/>
      <c r="O29" s="214"/>
      <c r="P29" s="214"/>
      <c r="Q29" s="214"/>
      <c r="R29" s="214"/>
      <c r="S29" s="92"/>
      <c r="T29" s="41"/>
      <c r="U29" s="41"/>
      <c r="V29" s="116">
        <f t="shared" si="7"/>
        <v>0</v>
      </c>
      <c r="W29" s="116">
        <f t="shared" si="1"/>
        <v>0</v>
      </c>
      <c r="X29" s="116">
        <f t="shared" si="2"/>
        <v>0</v>
      </c>
      <c r="Y29" s="214"/>
      <c r="Z29" s="214"/>
      <c r="AA29" s="109"/>
      <c r="AB29" s="157"/>
      <c r="AC29" s="23"/>
      <c r="AD29" s="23"/>
      <c r="AE29" s="214"/>
      <c r="AF29" s="214"/>
      <c r="AG29" s="214"/>
      <c r="AH29" s="23"/>
      <c r="AI29" s="23"/>
      <c r="AJ29" s="23"/>
      <c r="AK29" s="214"/>
      <c r="AL29" s="214"/>
      <c r="AM29" s="214"/>
      <c r="AN29" s="23"/>
      <c r="AO29" s="23"/>
      <c r="AP29" s="23"/>
      <c r="AQ29" s="45">
        <f t="shared" si="8"/>
        <v>0</v>
      </c>
      <c r="AR29" s="45">
        <f t="shared" si="8"/>
        <v>0</v>
      </c>
      <c r="AS29" s="45">
        <f t="shared" si="8"/>
        <v>0</v>
      </c>
      <c r="AT29" s="57" t="s">
        <v>24</v>
      </c>
      <c r="AU29" s="283"/>
      <c r="AV29" s="21" t="s">
        <v>27</v>
      </c>
      <c r="AW29" s="12"/>
    </row>
    <row r="30" spans="1:49" ht="24" customHeight="1">
      <c r="A30" s="19"/>
      <c r="B30" s="280" t="s">
        <v>41</v>
      </c>
      <c r="C30" s="102" t="s">
        <v>23</v>
      </c>
      <c r="D30" s="125">
        <v>22</v>
      </c>
      <c r="E30" s="125">
        <v>12.236800000000001</v>
      </c>
      <c r="F30" s="167">
        <v>2605.7372854895966</v>
      </c>
      <c r="G30" s="20">
        <v>36</v>
      </c>
      <c r="H30" s="20">
        <v>17.047499999999999</v>
      </c>
      <c r="I30" s="20">
        <v>4353.9889999999996</v>
      </c>
      <c r="J30" s="25">
        <f t="shared" si="6"/>
        <v>58</v>
      </c>
      <c r="K30" s="25">
        <f t="shared" si="9"/>
        <v>29.284300000000002</v>
      </c>
      <c r="L30" s="25">
        <f t="shared" si="10"/>
        <v>6959.7262854895962</v>
      </c>
      <c r="M30" s="170"/>
      <c r="N30" s="170"/>
      <c r="O30" s="170"/>
      <c r="P30" s="170"/>
      <c r="Q30" s="170"/>
      <c r="R30" s="170"/>
      <c r="S30" s="110"/>
      <c r="T30" s="40"/>
      <c r="U30" s="40"/>
      <c r="V30" s="25">
        <f t="shared" si="7"/>
        <v>0</v>
      </c>
      <c r="W30" s="25">
        <f t="shared" si="1"/>
        <v>0</v>
      </c>
      <c r="X30" s="25">
        <f t="shared" si="2"/>
        <v>0</v>
      </c>
      <c r="Y30" s="170">
        <v>272</v>
      </c>
      <c r="Z30" s="170">
        <v>186.7407</v>
      </c>
      <c r="AA30" s="108">
        <v>25291.298999999999</v>
      </c>
      <c r="AB30" s="153">
        <v>1211</v>
      </c>
      <c r="AC30" s="20">
        <v>427.91120000000001</v>
      </c>
      <c r="AD30" s="20">
        <v>79797.274000000005</v>
      </c>
      <c r="AE30" s="170"/>
      <c r="AF30" s="170"/>
      <c r="AG30" s="170"/>
      <c r="AH30" s="20">
        <v>30</v>
      </c>
      <c r="AI30" s="20">
        <v>7.9062000000000001</v>
      </c>
      <c r="AJ30" s="20">
        <v>3425.6309999999999</v>
      </c>
      <c r="AK30" s="170">
        <v>102</v>
      </c>
      <c r="AL30" s="170">
        <v>5.5240999999999998</v>
      </c>
      <c r="AM30" s="170">
        <v>3067.5610000000001</v>
      </c>
      <c r="AN30" s="20">
        <v>201</v>
      </c>
      <c r="AO30" s="20">
        <v>37.238</v>
      </c>
      <c r="AP30" s="20">
        <f>8973.951*1.08</f>
        <v>9691.86708</v>
      </c>
      <c r="AQ30" s="108">
        <f t="shared" si="8"/>
        <v>1874</v>
      </c>
      <c r="AR30" s="108">
        <f t="shared" si="8"/>
        <v>694.60449999999992</v>
      </c>
      <c r="AS30" s="108">
        <f t="shared" si="8"/>
        <v>128233.35836548959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23"/>
      <c r="H31" s="23"/>
      <c r="I31" s="23"/>
      <c r="J31" s="116">
        <f t="shared" si="6"/>
        <v>0</v>
      </c>
      <c r="K31" s="116">
        <f t="shared" si="9"/>
        <v>0</v>
      </c>
      <c r="L31" s="116">
        <f t="shared" si="10"/>
        <v>0</v>
      </c>
      <c r="M31" s="214"/>
      <c r="N31" s="214"/>
      <c r="O31" s="214"/>
      <c r="P31" s="214"/>
      <c r="Q31" s="214"/>
      <c r="R31" s="214"/>
      <c r="S31" s="41"/>
      <c r="T31" s="41"/>
      <c r="U31" s="41"/>
      <c r="V31" s="116">
        <f t="shared" si="7"/>
        <v>0</v>
      </c>
      <c r="W31" s="116">
        <f t="shared" si="1"/>
        <v>0</v>
      </c>
      <c r="X31" s="116">
        <f t="shared" si="2"/>
        <v>0</v>
      </c>
      <c r="Y31" s="214"/>
      <c r="Z31" s="214"/>
      <c r="AA31" s="109"/>
      <c r="AB31" s="157"/>
      <c r="AC31" s="23"/>
      <c r="AD31" s="23"/>
      <c r="AE31" s="214"/>
      <c r="AF31" s="214"/>
      <c r="AG31" s="214"/>
      <c r="AH31" s="23"/>
      <c r="AI31" s="23"/>
      <c r="AJ31" s="23"/>
      <c r="AK31" s="214"/>
      <c r="AL31" s="214"/>
      <c r="AM31" s="214"/>
      <c r="AN31" s="23"/>
      <c r="AO31" s="23"/>
      <c r="AP31" s="23"/>
      <c r="AQ31" s="45">
        <f t="shared" si="8"/>
        <v>0</v>
      </c>
      <c r="AR31" s="45">
        <f t="shared" si="8"/>
        <v>0</v>
      </c>
      <c r="AS31" s="45">
        <f t="shared" si="8"/>
        <v>0</v>
      </c>
      <c r="AT31" s="56" t="s">
        <v>24</v>
      </c>
      <c r="AU31" s="283"/>
      <c r="AV31" s="27"/>
      <c r="AW31" s="12"/>
    </row>
    <row r="32" spans="1:49" ht="24" customHeight="1">
      <c r="A32" s="19" t="s">
        <v>42</v>
      </c>
      <c r="B32" s="280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6"/>
        <v>0</v>
      </c>
      <c r="K32" s="25">
        <f t="shared" si="9"/>
        <v>0</v>
      </c>
      <c r="L32" s="25">
        <f t="shared" si="10"/>
        <v>0</v>
      </c>
      <c r="M32" s="170">
        <v>11</v>
      </c>
      <c r="N32" s="170">
        <v>4.1017999999999999</v>
      </c>
      <c r="O32" s="170">
        <v>1390.6369999999999</v>
      </c>
      <c r="P32" s="170">
        <v>75</v>
      </c>
      <c r="Q32" s="170">
        <v>393.4776</v>
      </c>
      <c r="R32" s="170">
        <v>47670.739000000001</v>
      </c>
      <c r="S32" s="40"/>
      <c r="T32" s="40"/>
      <c r="U32" s="40"/>
      <c r="V32" s="25">
        <f t="shared" si="7"/>
        <v>75</v>
      </c>
      <c r="W32" s="25">
        <f t="shared" si="1"/>
        <v>393.4776</v>
      </c>
      <c r="X32" s="25">
        <f t="shared" si="2"/>
        <v>47670.739000000001</v>
      </c>
      <c r="Y32" s="170">
        <v>69</v>
      </c>
      <c r="Z32" s="170">
        <v>1234.1994999999999</v>
      </c>
      <c r="AA32" s="108">
        <v>148275.93100000001</v>
      </c>
      <c r="AB32" s="153"/>
      <c r="AC32" s="20"/>
      <c r="AD32" s="20"/>
      <c r="AE32" s="170"/>
      <c r="AF32" s="170"/>
      <c r="AG32" s="170"/>
      <c r="AH32" s="20"/>
      <c r="AI32" s="20"/>
      <c r="AJ32" s="20"/>
      <c r="AK32" s="170">
        <v>4</v>
      </c>
      <c r="AL32" s="170">
        <v>3.39E-2</v>
      </c>
      <c r="AM32" s="170">
        <v>12.544</v>
      </c>
      <c r="AN32" s="20"/>
      <c r="AO32" s="20"/>
      <c r="AP32" s="20"/>
      <c r="AQ32" s="108">
        <f t="shared" si="8"/>
        <v>159</v>
      </c>
      <c r="AR32" s="108">
        <f t="shared" si="8"/>
        <v>1631.8127999999999</v>
      </c>
      <c r="AS32" s="108">
        <f t="shared" si="8"/>
        <v>197349.85100000002</v>
      </c>
      <c r="AT32" s="53" t="s">
        <v>23</v>
      </c>
      <c r="AU32" s="282" t="s">
        <v>43</v>
      </c>
      <c r="AV32" s="21" t="s">
        <v>42</v>
      </c>
      <c r="AW32" s="12"/>
    </row>
    <row r="33" spans="1:49" ht="24" customHeight="1">
      <c r="A33" s="19" t="s">
        <v>44</v>
      </c>
      <c r="B33" s="281"/>
      <c r="C33" s="101" t="s">
        <v>24</v>
      </c>
      <c r="D33" s="126"/>
      <c r="E33" s="126"/>
      <c r="F33" s="126"/>
      <c r="G33" s="23"/>
      <c r="H33" s="23"/>
      <c r="I33" s="23"/>
      <c r="J33" s="116">
        <f t="shared" si="6"/>
        <v>0</v>
      </c>
      <c r="K33" s="116">
        <f t="shared" si="9"/>
        <v>0</v>
      </c>
      <c r="L33" s="116">
        <f t="shared" si="10"/>
        <v>0</v>
      </c>
      <c r="M33" s="214"/>
      <c r="N33" s="214"/>
      <c r="O33" s="214"/>
      <c r="P33" s="214"/>
      <c r="Q33" s="214"/>
      <c r="R33" s="214"/>
      <c r="S33" s="41"/>
      <c r="T33" s="41"/>
      <c r="U33" s="41"/>
      <c r="V33" s="116">
        <f t="shared" si="7"/>
        <v>0</v>
      </c>
      <c r="W33" s="116">
        <f t="shared" si="1"/>
        <v>0</v>
      </c>
      <c r="X33" s="116">
        <f t="shared" si="2"/>
        <v>0</v>
      </c>
      <c r="Y33" s="214"/>
      <c r="Z33" s="214"/>
      <c r="AA33" s="109"/>
      <c r="AB33" s="157"/>
      <c r="AC33" s="23"/>
      <c r="AD33" s="23"/>
      <c r="AE33" s="214"/>
      <c r="AF33" s="214"/>
      <c r="AG33" s="214"/>
      <c r="AH33" s="23"/>
      <c r="AI33" s="23"/>
      <c r="AJ33" s="23"/>
      <c r="AK33" s="214"/>
      <c r="AL33" s="214"/>
      <c r="AM33" s="214"/>
      <c r="AN33" s="23"/>
      <c r="AO33" s="23"/>
      <c r="AP33" s="23"/>
      <c r="AQ33" s="45">
        <f t="shared" si="8"/>
        <v>0</v>
      </c>
      <c r="AR33" s="45">
        <f t="shared" si="8"/>
        <v>0</v>
      </c>
      <c r="AS33" s="45">
        <f t="shared" si="8"/>
        <v>0</v>
      </c>
      <c r="AT33" s="57" t="s">
        <v>24</v>
      </c>
      <c r="AU33" s="283"/>
      <c r="AV33" s="21" t="s">
        <v>44</v>
      </c>
      <c r="AW33" s="12"/>
    </row>
    <row r="34" spans="1:49" ht="24" customHeight="1">
      <c r="A34" s="19" t="s">
        <v>25</v>
      </c>
      <c r="B34" s="280" t="s">
        <v>45</v>
      </c>
      <c r="C34" s="102" t="s">
        <v>23</v>
      </c>
      <c r="D34" s="125"/>
      <c r="E34" s="125"/>
      <c r="F34" s="168"/>
      <c r="G34" s="20">
        <v>3</v>
      </c>
      <c r="H34" s="20">
        <v>0.1416</v>
      </c>
      <c r="I34" s="20">
        <v>95.192999999999998</v>
      </c>
      <c r="J34" s="25">
        <f t="shared" si="6"/>
        <v>3</v>
      </c>
      <c r="K34" s="25">
        <f t="shared" si="9"/>
        <v>0.1416</v>
      </c>
      <c r="L34" s="25">
        <f t="shared" si="10"/>
        <v>95.192999999999998</v>
      </c>
      <c r="M34" s="170">
        <v>6</v>
      </c>
      <c r="N34" s="170">
        <v>1.3251999999999999</v>
      </c>
      <c r="O34" s="170">
        <v>443.07400000000001</v>
      </c>
      <c r="P34" s="170"/>
      <c r="Q34" s="170"/>
      <c r="R34" s="170"/>
      <c r="S34" s="40"/>
      <c r="T34" s="40"/>
      <c r="U34" s="40"/>
      <c r="V34" s="25">
        <f t="shared" si="7"/>
        <v>0</v>
      </c>
      <c r="W34" s="25">
        <f t="shared" si="1"/>
        <v>0</v>
      </c>
      <c r="X34" s="25">
        <f t="shared" si="2"/>
        <v>0</v>
      </c>
      <c r="Y34" s="170"/>
      <c r="Z34" s="170"/>
      <c r="AA34" s="108"/>
      <c r="AB34" s="153">
        <v>43</v>
      </c>
      <c r="AC34" s="20">
        <v>3.9780000000000002</v>
      </c>
      <c r="AD34" s="20">
        <v>923.49800000000005</v>
      </c>
      <c r="AE34" s="170"/>
      <c r="AF34" s="170"/>
      <c r="AG34" s="170"/>
      <c r="AH34" s="20">
        <v>2</v>
      </c>
      <c r="AI34" s="20">
        <v>0.315</v>
      </c>
      <c r="AJ34" s="20">
        <v>291.33499999999998</v>
      </c>
      <c r="AK34" s="170">
        <v>1</v>
      </c>
      <c r="AL34" s="170">
        <v>1.7999999999999999E-2</v>
      </c>
      <c r="AM34" s="170">
        <v>20.643000000000001</v>
      </c>
      <c r="AN34" s="20"/>
      <c r="AO34" s="20"/>
      <c r="AP34" s="20"/>
      <c r="AQ34" s="108">
        <f t="shared" si="8"/>
        <v>55</v>
      </c>
      <c r="AR34" s="108">
        <f t="shared" si="8"/>
        <v>5.7778</v>
      </c>
      <c r="AS34" s="108">
        <f t="shared" si="8"/>
        <v>1773.7430000000002</v>
      </c>
      <c r="AT34" s="62" t="s">
        <v>23</v>
      </c>
      <c r="AU34" s="282" t="s">
        <v>45</v>
      </c>
      <c r="AV34" s="21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23"/>
      <c r="H35" s="23"/>
      <c r="I35" s="23"/>
      <c r="J35" s="116">
        <f t="shared" si="6"/>
        <v>0</v>
      </c>
      <c r="K35" s="116">
        <f t="shared" si="9"/>
        <v>0</v>
      </c>
      <c r="L35" s="116">
        <f t="shared" si="10"/>
        <v>0</v>
      </c>
      <c r="M35" s="214"/>
      <c r="N35" s="214"/>
      <c r="O35" s="214"/>
      <c r="P35" s="214"/>
      <c r="Q35" s="214"/>
      <c r="R35" s="214"/>
      <c r="S35" s="41"/>
      <c r="T35" s="41"/>
      <c r="U35" s="41"/>
      <c r="V35" s="116">
        <f t="shared" si="7"/>
        <v>0</v>
      </c>
      <c r="W35" s="116">
        <f t="shared" si="1"/>
        <v>0</v>
      </c>
      <c r="X35" s="116">
        <f t="shared" si="2"/>
        <v>0</v>
      </c>
      <c r="Y35" s="214"/>
      <c r="Z35" s="214"/>
      <c r="AA35" s="109"/>
      <c r="AB35" s="157"/>
      <c r="AC35" s="23"/>
      <c r="AD35" s="23"/>
      <c r="AE35" s="214"/>
      <c r="AF35" s="214"/>
      <c r="AG35" s="214"/>
      <c r="AH35" s="23"/>
      <c r="AI35" s="23"/>
      <c r="AJ35" s="23"/>
      <c r="AK35" s="214"/>
      <c r="AL35" s="214"/>
      <c r="AM35" s="214"/>
      <c r="AN35" s="23"/>
      <c r="AO35" s="23"/>
      <c r="AP35" s="23"/>
      <c r="AQ35" s="45">
        <f t="shared" si="8"/>
        <v>0</v>
      </c>
      <c r="AR35" s="45">
        <f t="shared" si="8"/>
        <v>0</v>
      </c>
      <c r="AS35" s="45">
        <f t="shared" si="8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19" t="s">
        <v>46</v>
      </c>
      <c r="B36" s="280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6"/>
        <v>0</v>
      </c>
      <c r="K36" s="25">
        <f t="shared" si="9"/>
        <v>0</v>
      </c>
      <c r="L36" s="25">
        <f t="shared" si="10"/>
        <v>0</v>
      </c>
      <c r="M36" s="170"/>
      <c r="N36" s="170"/>
      <c r="O36" s="170"/>
      <c r="P36" s="170"/>
      <c r="Q36" s="170"/>
      <c r="R36" s="170"/>
      <c r="S36" s="40"/>
      <c r="T36" s="40"/>
      <c r="U36" s="40"/>
      <c r="V36" s="25">
        <f t="shared" si="7"/>
        <v>0</v>
      </c>
      <c r="W36" s="25">
        <f t="shared" si="1"/>
        <v>0</v>
      </c>
      <c r="X36" s="25">
        <f t="shared" si="2"/>
        <v>0</v>
      </c>
      <c r="Y36" s="170"/>
      <c r="Z36" s="170"/>
      <c r="AA36" s="108"/>
      <c r="AB36" s="153">
        <v>13</v>
      </c>
      <c r="AC36" s="20">
        <v>0.33539999999999998</v>
      </c>
      <c r="AD36" s="20">
        <v>104.93600000000001</v>
      </c>
      <c r="AE36" s="170"/>
      <c r="AF36" s="170"/>
      <c r="AG36" s="170"/>
      <c r="AH36" s="20"/>
      <c r="AI36" s="20"/>
      <c r="AJ36" s="20"/>
      <c r="AK36" s="170"/>
      <c r="AL36" s="170"/>
      <c r="AM36" s="170"/>
      <c r="AN36" s="20"/>
      <c r="AO36" s="20"/>
      <c r="AP36" s="20"/>
      <c r="AQ36" s="108">
        <f t="shared" si="8"/>
        <v>13</v>
      </c>
      <c r="AR36" s="108">
        <f t="shared" si="8"/>
        <v>0.33539999999999998</v>
      </c>
      <c r="AS36" s="108">
        <f t="shared" si="8"/>
        <v>104.93600000000001</v>
      </c>
      <c r="AT36" s="32" t="s">
        <v>23</v>
      </c>
      <c r="AU36" s="282" t="s">
        <v>47</v>
      </c>
      <c r="AV36" s="21" t="s">
        <v>46</v>
      </c>
      <c r="AW36" s="12"/>
    </row>
    <row r="37" spans="1:49" ht="24" customHeight="1">
      <c r="A37" s="19" t="s">
        <v>25</v>
      </c>
      <c r="B37" s="281"/>
      <c r="C37" s="101" t="s">
        <v>24</v>
      </c>
      <c r="D37" s="126"/>
      <c r="E37" s="126"/>
      <c r="F37" s="126"/>
      <c r="G37" s="23"/>
      <c r="H37" s="23"/>
      <c r="I37" s="23"/>
      <c r="J37" s="116">
        <f t="shared" si="6"/>
        <v>0</v>
      </c>
      <c r="K37" s="116">
        <f t="shared" si="9"/>
        <v>0</v>
      </c>
      <c r="L37" s="116">
        <f t="shared" si="10"/>
        <v>0</v>
      </c>
      <c r="M37" s="214"/>
      <c r="N37" s="214"/>
      <c r="O37" s="214"/>
      <c r="P37" s="214"/>
      <c r="Q37" s="214"/>
      <c r="R37" s="214"/>
      <c r="S37" s="41"/>
      <c r="T37" s="41"/>
      <c r="U37" s="41"/>
      <c r="V37" s="116">
        <f t="shared" si="7"/>
        <v>0</v>
      </c>
      <c r="W37" s="116">
        <f t="shared" si="1"/>
        <v>0</v>
      </c>
      <c r="X37" s="116">
        <f t="shared" si="2"/>
        <v>0</v>
      </c>
      <c r="Y37" s="214"/>
      <c r="Z37" s="214"/>
      <c r="AA37" s="109"/>
      <c r="AB37" s="157"/>
      <c r="AC37" s="23"/>
      <c r="AD37" s="23"/>
      <c r="AE37" s="214"/>
      <c r="AF37" s="214"/>
      <c r="AG37" s="214"/>
      <c r="AH37" s="23"/>
      <c r="AI37" s="23"/>
      <c r="AJ37" s="23"/>
      <c r="AK37" s="214"/>
      <c r="AL37" s="214"/>
      <c r="AM37" s="214"/>
      <c r="AN37" s="23"/>
      <c r="AO37" s="23"/>
      <c r="AP37" s="23"/>
      <c r="AQ37" s="45">
        <f t="shared" si="8"/>
        <v>0</v>
      </c>
      <c r="AR37" s="45">
        <f t="shared" si="8"/>
        <v>0</v>
      </c>
      <c r="AS37" s="45">
        <f t="shared" si="8"/>
        <v>0</v>
      </c>
      <c r="AT37" s="61" t="s">
        <v>24</v>
      </c>
      <c r="AU37" s="283"/>
      <c r="AV37" s="21" t="s">
        <v>25</v>
      </c>
      <c r="AW37" s="12"/>
    </row>
    <row r="38" spans="1:49" ht="24" customHeight="1">
      <c r="A38" s="19" t="s">
        <v>27</v>
      </c>
      <c r="B38" s="280" t="s">
        <v>48</v>
      </c>
      <c r="C38" s="102" t="s">
        <v>23</v>
      </c>
      <c r="D38" s="125">
        <v>27</v>
      </c>
      <c r="E38" s="125">
        <v>4.2778999999999998</v>
      </c>
      <c r="F38" s="168">
        <v>2438.5320979198468</v>
      </c>
      <c r="G38" s="20"/>
      <c r="H38" s="20"/>
      <c r="I38" s="20"/>
      <c r="J38" s="25">
        <f t="shared" si="6"/>
        <v>27</v>
      </c>
      <c r="K38" s="25">
        <f t="shared" si="9"/>
        <v>4.2778999999999998</v>
      </c>
      <c r="L38" s="25">
        <f t="shared" si="10"/>
        <v>2438.5320979198468</v>
      </c>
      <c r="M38" s="170"/>
      <c r="N38" s="170"/>
      <c r="O38" s="170"/>
      <c r="P38" s="170"/>
      <c r="Q38" s="170"/>
      <c r="R38" s="170"/>
      <c r="S38" s="40"/>
      <c r="T38" s="40"/>
      <c r="U38" s="40"/>
      <c r="V38" s="25">
        <f t="shared" si="7"/>
        <v>0</v>
      </c>
      <c r="W38" s="25">
        <f t="shared" si="1"/>
        <v>0</v>
      </c>
      <c r="X38" s="25">
        <f t="shared" si="2"/>
        <v>0</v>
      </c>
      <c r="Y38" s="170"/>
      <c r="Z38" s="170"/>
      <c r="AA38" s="108"/>
      <c r="AB38" s="153"/>
      <c r="AC38" s="20"/>
      <c r="AD38" s="20"/>
      <c r="AE38" s="170"/>
      <c r="AF38" s="170"/>
      <c r="AG38" s="170"/>
      <c r="AH38" s="20"/>
      <c r="AI38" s="20"/>
      <c r="AJ38" s="20"/>
      <c r="AK38" s="170"/>
      <c r="AL38" s="170"/>
      <c r="AM38" s="170"/>
      <c r="AN38" s="20">
        <v>4</v>
      </c>
      <c r="AO38" s="20">
        <v>0.1061</v>
      </c>
      <c r="AP38" s="20">
        <f>312.99*1.08</f>
        <v>338.02920000000006</v>
      </c>
      <c r="AQ38" s="108">
        <f t="shared" si="8"/>
        <v>31</v>
      </c>
      <c r="AR38" s="108">
        <f t="shared" si="8"/>
        <v>4.3839999999999995</v>
      </c>
      <c r="AS38" s="108">
        <f t="shared" si="8"/>
        <v>2776.5612979198468</v>
      </c>
      <c r="AT38" s="32" t="s">
        <v>23</v>
      </c>
      <c r="AU38" s="282" t="s">
        <v>48</v>
      </c>
      <c r="AV38" s="21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23"/>
      <c r="H39" s="23"/>
      <c r="I39" s="23"/>
      <c r="J39" s="116">
        <f t="shared" si="6"/>
        <v>0</v>
      </c>
      <c r="K39" s="116">
        <f t="shared" si="9"/>
        <v>0</v>
      </c>
      <c r="L39" s="116">
        <f t="shared" si="10"/>
        <v>0</v>
      </c>
      <c r="M39" s="214"/>
      <c r="N39" s="214"/>
      <c r="O39" s="214"/>
      <c r="P39" s="214"/>
      <c r="Q39" s="214"/>
      <c r="R39" s="214"/>
      <c r="S39" s="41"/>
      <c r="T39" s="41"/>
      <c r="U39" s="41"/>
      <c r="V39" s="116">
        <f t="shared" si="7"/>
        <v>0</v>
      </c>
      <c r="W39" s="116">
        <f t="shared" si="1"/>
        <v>0</v>
      </c>
      <c r="X39" s="116">
        <f t="shared" si="2"/>
        <v>0</v>
      </c>
      <c r="Y39" s="214"/>
      <c r="Z39" s="214"/>
      <c r="AA39" s="109"/>
      <c r="AB39" s="157"/>
      <c r="AC39" s="23"/>
      <c r="AD39" s="23"/>
      <c r="AE39" s="214"/>
      <c r="AF39" s="214"/>
      <c r="AG39" s="214"/>
      <c r="AH39" s="23"/>
      <c r="AI39" s="23"/>
      <c r="AJ39" s="23"/>
      <c r="AK39" s="214"/>
      <c r="AL39" s="214"/>
      <c r="AM39" s="214"/>
      <c r="AN39" s="23"/>
      <c r="AO39" s="23"/>
      <c r="AP39" s="23"/>
      <c r="AQ39" s="45">
        <f t="shared" si="8"/>
        <v>0</v>
      </c>
      <c r="AR39" s="45">
        <f t="shared" si="8"/>
        <v>0</v>
      </c>
      <c r="AS39" s="45">
        <f t="shared" si="8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19"/>
      <c r="B40" s="280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6"/>
        <v>0</v>
      </c>
      <c r="K40" s="25">
        <f t="shared" si="9"/>
        <v>0</v>
      </c>
      <c r="L40" s="25">
        <f t="shared" si="10"/>
        <v>0</v>
      </c>
      <c r="M40" s="170"/>
      <c r="N40" s="170"/>
      <c r="O40" s="170"/>
      <c r="P40" s="170"/>
      <c r="Q40" s="170"/>
      <c r="R40" s="170"/>
      <c r="S40" s="40"/>
      <c r="T40" s="40"/>
      <c r="U40" s="40"/>
      <c r="V40" s="25">
        <f t="shared" si="7"/>
        <v>0</v>
      </c>
      <c r="W40" s="25">
        <f t="shared" si="1"/>
        <v>0</v>
      </c>
      <c r="X40" s="25">
        <f t="shared" si="2"/>
        <v>0</v>
      </c>
      <c r="Y40" s="170"/>
      <c r="Z40" s="170"/>
      <c r="AA40" s="108"/>
      <c r="AB40" s="153"/>
      <c r="AC40" s="20"/>
      <c r="AD40" s="20"/>
      <c r="AE40" s="170"/>
      <c r="AF40" s="170"/>
      <c r="AG40" s="170"/>
      <c r="AH40" s="20"/>
      <c r="AI40" s="20"/>
      <c r="AJ40" s="20"/>
      <c r="AK40" s="170"/>
      <c r="AL40" s="170"/>
      <c r="AM40" s="170"/>
      <c r="AN40" s="20"/>
      <c r="AO40" s="20"/>
      <c r="AP40" s="20"/>
      <c r="AQ40" s="108">
        <f t="shared" si="8"/>
        <v>0</v>
      </c>
      <c r="AR40" s="108">
        <f t="shared" si="8"/>
        <v>0</v>
      </c>
      <c r="AS40" s="108">
        <f t="shared" si="8"/>
        <v>0</v>
      </c>
      <c r="AT40" s="53" t="s">
        <v>23</v>
      </c>
      <c r="AU40" s="282" t="s">
        <v>50</v>
      </c>
      <c r="AV40" s="21"/>
      <c r="AW40" s="12"/>
    </row>
    <row r="41" spans="1:49" ht="24" customHeight="1">
      <c r="A41" s="19" t="s">
        <v>51</v>
      </c>
      <c r="B41" s="281"/>
      <c r="C41" s="101" t="s">
        <v>24</v>
      </c>
      <c r="D41" s="126"/>
      <c r="E41" s="126"/>
      <c r="F41" s="126"/>
      <c r="G41" s="23"/>
      <c r="H41" s="23"/>
      <c r="I41" s="23"/>
      <c r="J41" s="116">
        <f t="shared" si="6"/>
        <v>0</v>
      </c>
      <c r="K41" s="116">
        <f t="shared" si="9"/>
        <v>0</v>
      </c>
      <c r="L41" s="116">
        <f t="shared" si="10"/>
        <v>0</v>
      </c>
      <c r="M41" s="214"/>
      <c r="N41" s="214"/>
      <c r="O41" s="214"/>
      <c r="P41" s="214"/>
      <c r="Q41" s="214"/>
      <c r="R41" s="214"/>
      <c r="S41" s="92"/>
      <c r="T41" s="41"/>
      <c r="U41" s="41"/>
      <c r="V41" s="116">
        <f t="shared" si="7"/>
        <v>0</v>
      </c>
      <c r="W41" s="116">
        <f t="shared" si="1"/>
        <v>0</v>
      </c>
      <c r="X41" s="116">
        <f t="shared" si="2"/>
        <v>0</v>
      </c>
      <c r="Y41" s="214"/>
      <c r="Z41" s="214"/>
      <c r="AA41" s="109"/>
      <c r="AB41" s="157"/>
      <c r="AC41" s="23"/>
      <c r="AD41" s="23"/>
      <c r="AE41" s="214"/>
      <c r="AF41" s="214"/>
      <c r="AG41" s="214"/>
      <c r="AH41" s="23"/>
      <c r="AI41" s="23"/>
      <c r="AJ41" s="23"/>
      <c r="AK41" s="214"/>
      <c r="AL41" s="214"/>
      <c r="AM41" s="214"/>
      <c r="AN41" s="23"/>
      <c r="AO41" s="23"/>
      <c r="AP41" s="23"/>
      <c r="AQ41" s="45">
        <f t="shared" si="8"/>
        <v>0</v>
      </c>
      <c r="AR41" s="45">
        <f t="shared" si="8"/>
        <v>0</v>
      </c>
      <c r="AS41" s="45">
        <f t="shared" si="8"/>
        <v>0</v>
      </c>
      <c r="AT41" s="57" t="s">
        <v>24</v>
      </c>
      <c r="AU41" s="283"/>
      <c r="AV41" s="21" t="s">
        <v>51</v>
      </c>
      <c r="AW41" s="12"/>
    </row>
    <row r="42" spans="1:49" ht="24" customHeight="1">
      <c r="A42" s="19"/>
      <c r="B42" s="280" t="s">
        <v>52</v>
      </c>
      <c r="C42" s="102" t="s">
        <v>23</v>
      </c>
      <c r="D42" s="125"/>
      <c r="E42" s="125"/>
      <c r="F42" s="125"/>
      <c r="G42" s="20">
        <v>1</v>
      </c>
      <c r="H42" s="20">
        <v>24.2028</v>
      </c>
      <c r="I42" s="20">
        <v>9818.2039999999997</v>
      </c>
      <c r="J42" s="25">
        <f t="shared" si="6"/>
        <v>1</v>
      </c>
      <c r="K42" s="25">
        <f t="shared" si="9"/>
        <v>24.2028</v>
      </c>
      <c r="L42" s="25">
        <f t="shared" si="10"/>
        <v>9818.2039999999997</v>
      </c>
      <c r="M42" s="170">
        <v>17</v>
      </c>
      <c r="N42" s="170">
        <v>536.10619999999994</v>
      </c>
      <c r="O42" s="170">
        <v>200931.36199999999</v>
      </c>
      <c r="P42" s="170"/>
      <c r="Q42" s="170"/>
      <c r="R42" s="170"/>
      <c r="S42" s="110"/>
      <c r="T42" s="40"/>
      <c r="U42" s="40"/>
      <c r="V42" s="25">
        <f t="shared" si="7"/>
        <v>0</v>
      </c>
      <c r="W42" s="25">
        <f t="shared" si="1"/>
        <v>0</v>
      </c>
      <c r="X42" s="25">
        <f t="shared" si="2"/>
        <v>0</v>
      </c>
      <c r="Y42" s="170"/>
      <c r="Z42" s="170"/>
      <c r="AA42" s="108"/>
      <c r="AB42" s="153"/>
      <c r="AC42" s="20"/>
      <c r="AD42" s="20"/>
      <c r="AE42" s="170"/>
      <c r="AF42" s="170"/>
      <c r="AG42" s="170"/>
      <c r="AH42" s="20"/>
      <c r="AI42" s="20"/>
      <c r="AJ42" s="20"/>
      <c r="AK42" s="170"/>
      <c r="AL42" s="170"/>
      <c r="AM42" s="170"/>
      <c r="AN42" s="20"/>
      <c r="AO42" s="20"/>
      <c r="AP42" s="20"/>
      <c r="AQ42" s="108">
        <f t="shared" si="8"/>
        <v>18</v>
      </c>
      <c r="AR42" s="108">
        <f t="shared" si="8"/>
        <v>560.30899999999997</v>
      </c>
      <c r="AS42" s="108">
        <f t="shared" si="8"/>
        <v>210749.56599999999</v>
      </c>
      <c r="AT42" s="32" t="s">
        <v>23</v>
      </c>
      <c r="AU42" s="282" t="s">
        <v>52</v>
      </c>
      <c r="AV42" s="21"/>
      <c r="AW42" s="12"/>
    </row>
    <row r="43" spans="1:49" ht="24" customHeight="1">
      <c r="A43" s="19" t="s">
        <v>53</v>
      </c>
      <c r="B43" s="281"/>
      <c r="C43" s="101" t="s">
        <v>24</v>
      </c>
      <c r="D43" s="126">
        <v>8</v>
      </c>
      <c r="E43" s="126">
        <v>134.1215</v>
      </c>
      <c r="F43" s="127">
        <v>73599.651037288786</v>
      </c>
      <c r="G43" s="23">
        <v>11</v>
      </c>
      <c r="H43" s="23">
        <v>212.45160000000001</v>
      </c>
      <c r="I43" s="23">
        <v>121676.592</v>
      </c>
      <c r="J43" s="116">
        <f t="shared" si="6"/>
        <v>19</v>
      </c>
      <c r="K43" s="116">
        <f t="shared" si="9"/>
        <v>346.57310000000001</v>
      </c>
      <c r="L43" s="116">
        <f t="shared" si="10"/>
        <v>195276.24303728878</v>
      </c>
      <c r="M43" s="214">
        <v>4</v>
      </c>
      <c r="N43" s="214">
        <v>114.0204</v>
      </c>
      <c r="O43" s="214">
        <v>48337.892999999996</v>
      </c>
      <c r="P43" s="214"/>
      <c r="Q43" s="214"/>
      <c r="R43" s="214"/>
      <c r="S43" s="41"/>
      <c r="T43" s="41"/>
      <c r="U43" s="41"/>
      <c r="V43" s="116">
        <f t="shared" si="7"/>
        <v>0</v>
      </c>
      <c r="W43" s="116">
        <f t="shared" si="1"/>
        <v>0</v>
      </c>
      <c r="X43" s="116">
        <f t="shared" si="2"/>
        <v>0</v>
      </c>
      <c r="Y43" s="214"/>
      <c r="Z43" s="214"/>
      <c r="AA43" s="109"/>
      <c r="AB43" s="157"/>
      <c r="AC43" s="23"/>
      <c r="AD43" s="23"/>
      <c r="AE43" s="214"/>
      <c r="AF43" s="214"/>
      <c r="AG43" s="214"/>
      <c r="AH43" s="23"/>
      <c r="AI43" s="23"/>
      <c r="AJ43" s="23"/>
      <c r="AK43" s="214"/>
      <c r="AL43" s="214"/>
      <c r="AM43" s="214"/>
      <c r="AN43" s="23"/>
      <c r="AO43" s="23"/>
      <c r="AP43" s="23"/>
      <c r="AQ43" s="45">
        <f t="shared" si="8"/>
        <v>23</v>
      </c>
      <c r="AR43" s="45">
        <f t="shared" si="8"/>
        <v>460.59350000000001</v>
      </c>
      <c r="AS43" s="45">
        <f t="shared" si="8"/>
        <v>243614.13603728876</v>
      </c>
      <c r="AT43" s="61" t="s">
        <v>24</v>
      </c>
      <c r="AU43" s="283"/>
      <c r="AV43" s="21" t="s">
        <v>53</v>
      </c>
      <c r="AW43" s="12"/>
    </row>
    <row r="44" spans="1:49" ht="24" customHeight="1">
      <c r="A44" s="19"/>
      <c r="B44" s="280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6"/>
        <v>0</v>
      </c>
      <c r="K44" s="25">
        <f t="shared" si="9"/>
        <v>0</v>
      </c>
      <c r="L44" s="25">
        <f t="shared" si="10"/>
        <v>0</v>
      </c>
      <c r="M44" s="170">
        <v>40</v>
      </c>
      <c r="N44" s="170">
        <v>10.225899999999999</v>
      </c>
      <c r="O44" s="170">
        <v>3666.7950000000001</v>
      </c>
      <c r="P44" s="170"/>
      <c r="Q44" s="170"/>
      <c r="R44" s="170"/>
      <c r="S44" s="40"/>
      <c r="T44" s="40"/>
      <c r="U44" s="40"/>
      <c r="V44" s="25">
        <f t="shared" si="7"/>
        <v>0</v>
      </c>
      <c r="W44" s="25">
        <f t="shared" si="1"/>
        <v>0</v>
      </c>
      <c r="X44" s="25">
        <f t="shared" si="2"/>
        <v>0</v>
      </c>
      <c r="Y44" s="170"/>
      <c r="Z44" s="170"/>
      <c r="AA44" s="108"/>
      <c r="AB44" s="153"/>
      <c r="AC44" s="20"/>
      <c r="AD44" s="20"/>
      <c r="AE44" s="170"/>
      <c r="AF44" s="170"/>
      <c r="AG44" s="170"/>
      <c r="AH44" s="20"/>
      <c r="AI44" s="20"/>
      <c r="AJ44" s="20"/>
      <c r="AK44" s="170"/>
      <c r="AL44" s="170"/>
      <c r="AM44" s="170"/>
      <c r="AN44" s="20"/>
      <c r="AO44" s="20"/>
      <c r="AP44" s="20"/>
      <c r="AQ44" s="108">
        <f t="shared" si="8"/>
        <v>40</v>
      </c>
      <c r="AR44" s="108">
        <f t="shared" si="8"/>
        <v>10.225899999999999</v>
      </c>
      <c r="AS44" s="108">
        <f t="shared" si="8"/>
        <v>3666.7950000000001</v>
      </c>
      <c r="AT44" s="62" t="s">
        <v>23</v>
      </c>
      <c r="AU44" s="282" t="s">
        <v>54</v>
      </c>
      <c r="AV44" s="21"/>
      <c r="AW44" s="12"/>
    </row>
    <row r="45" spans="1:49" ht="24" customHeight="1">
      <c r="A45" s="19" t="s">
        <v>27</v>
      </c>
      <c r="B45" s="281"/>
      <c r="C45" s="101" t="s">
        <v>24</v>
      </c>
      <c r="D45" s="126"/>
      <c r="E45" s="126"/>
      <c r="F45" s="126"/>
      <c r="G45" s="23"/>
      <c r="H45" s="23"/>
      <c r="I45" s="23"/>
      <c r="J45" s="116">
        <f t="shared" si="6"/>
        <v>0</v>
      </c>
      <c r="K45" s="116">
        <f t="shared" si="9"/>
        <v>0</v>
      </c>
      <c r="L45" s="116">
        <f t="shared" si="10"/>
        <v>0</v>
      </c>
      <c r="M45" s="214"/>
      <c r="N45" s="214"/>
      <c r="O45" s="214"/>
      <c r="P45" s="214"/>
      <c r="Q45" s="214"/>
      <c r="R45" s="214"/>
      <c r="S45" s="41"/>
      <c r="T45" s="41"/>
      <c r="U45" s="41"/>
      <c r="V45" s="116">
        <f t="shared" si="7"/>
        <v>0</v>
      </c>
      <c r="W45" s="116">
        <f t="shared" si="1"/>
        <v>0</v>
      </c>
      <c r="X45" s="116">
        <f t="shared" si="2"/>
        <v>0</v>
      </c>
      <c r="Y45" s="214"/>
      <c r="Z45" s="214"/>
      <c r="AA45" s="109"/>
      <c r="AB45" s="157"/>
      <c r="AC45" s="23"/>
      <c r="AD45" s="23"/>
      <c r="AE45" s="214"/>
      <c r="AF45" s="214"/>
      <c r="AG45" s="214"/>
      <c r="AH45" s="23"/>
      <c r="AI45" s="23"/>
      <c r="AJ45" s="23"/>
      <c r="AK45" s="214"/>
      <c r="AL45" s="214"/>
      <c r="AM45" s="214"/>
      <c r="AN45" s="23"/>
      <c r="AO45" s="23"/>
      <c r="AP45" s="23"/>
      <c r="AQ45" s="45">
        <f t="shared" si="8"/>
        <v>0</v>
      </c>
      <c r="AR45" s="45">
        <f t="shared" si="8"/>
        <v>0</v>
      </c>
      <c r="AS45" s="45">
        <f t="shared" si="8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19"/>
      <c r="B46" s="280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6"/>
        <v>0</v>
      </c>
      <c r="K46" s="25">
        <f t="shared" si="9"/>
        <v>0</v>
      </c>
      <c r="L46" s="25">
        <f t="shared" si="10"/>
        <v>0</v>
      </c>
      <c r="M46" s="170"/>
      <c r="N46" s="170"/>
      <c r="O46" s="170"/>
      <c r="P46" s="170"/>
      <c r="Q46" s="170"/>
      <c r="R46" s="170"/>
      <c r="S46" s="40"/>
      <c r="T46" s="40"/>
      <c r="U46" s="40"/>
      <c r="V46" s="25">
        <f t="shared" si="7"/>
        <v>0</v>
      </c>
      <c r="W46" s="25">
        <f t="shared" si="1"/>
        <v>0</v>
      </c>
      <c r="X46" s="25">
        <f t="shared" si="2"/>
        <v>0</v>
      </c>
      <c r="Y46" s="170"/>
      <c r="Z46" s="170"/>
      <c r="AA46" s="108"/>
      <c r="AB46" s="153"/>
      <c r="AC46" s="20"/>
      <c r="AD46" s="20"/>
      <c r="AE46" s="170"/>
      <c r="AF46" s="170"/>
      <c r="AG46" s="170"/>
      <c r="AH46" s="20"/>
      <c r="AI46" s="20"/>
      <c r="AJ46" s="20"/>
      <c r="AK46" s="170"/>
      <c r="AL46" s="170"/>
      <c r="AM46" s="170"/>
      <c r="AN46" s="20"/>
      <c r="AO46" s="20"/>
      <c r="AP46" s="20"/>
      <c r="AQ46" s="108">
        <f t="shared" si="8"/>
        <v>0</v>
      </c>
      <c r="AR46" s="108">
        <f t="shared" si="8"/>
        <v>0</v>
      </c>
      <c r="AS46" s="108">
        <f t="shared" si="8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23"/>
      <c r="H47" s="23"/>
      <c r="I47" s="23"/>
      <c r="J47" s="116">
        <f t="shared" si="6"/>
        <v>0</v>
      </c>
      <c r="K47" s="116">
        <f t="shared" si="9"/>
        <v>0</v>
      </c>
      <c r="L47" s="116">
        <f t="shared" si="10"/>
        <v>0</v>
      </c>
      <c r="M47" s="214"/>
      <c r="N47" s="214"/>
      <c r="O47" s="214"/>
      <c r="P47" s="214"/>
      <c r="Q47" s="214"/>
      <c r="R47" s="214"/>
      <c r="S47" s="41"/>
      <c r="T47" s="41"/>
      <c r="U47" s="41"/>
      <c r="V47" s="116">
        <f t="shared" si="7"/>
        <v>0</v>
      </c>
      <c r="W47" s="116">
        <f t="shared" si="1"/>
        <v>0</v>
      </c>
      <c r="X47" s="116">
        <f t="shared" si="2"/>
        <v>0</v>
      </c>
      <c r="Y47" s="214"/>
      <c r="Z47" s="214"/>
      <c r="AA47" s="109"/>
      <c r="AB47" s="157"/>
      <c r="AC47" s="23"/>
      <c r="AD47" s="23"/>
      <c r="AE47" s="214"/>
      <c r="AF47" s="214"/>
      <c r="AG47" s="214"/>
      <c r="AH47" s="23"/>
      <c r="AI47" s="23"/>
      <c r="AJ47" s="23"/>
      <c r="AK47" s="214"/>
      <c r="AL47" s="214"/>
      <c r="AM47" s="214"/>
      <c r="AN47" s="23"/>
      <c r="AO47" s="23"/>
      <c r="AP47" s="23"/>
      <c r="AQ47" s="45">
        <f t="shared" si="8"/>
        <v>0</v>
      </c>
      <c r="AR47" s="45">
        <f t="shared" si="8"/>
        <v>0</v>
      </c>
      <c r="AS47" s="45">
        <f t="shared" si="8"/>
        <v>0</v>
      </c>
      <c r="AT47" s="56" t="s">
        <v>24</v>
      </c>
      <c r="AU47" s="283"/>
      <c r="AV47" s="30"/>
      <c r="AW47" s="12"/>
    </row>
    <row r="48" spans="1:49" ht="24" customHeight="1">
      <c r="A48" s="19"/>
      <c r="B48" s="280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6"/>
        <v>0</v>
      </c>
      <c r="K48" s="25">
        <f t="shared" si="9"/>
        <v>0</v>
      </c>
      <c r="L48" s="25">
        <f t="shared" si="10"/>
        <v>0</v>
      </c>
      <c r="M48" s="170">
        <v>37</v>
      </c>
      <c r="N48" s="170">
        <v>6.07</v>
      </c>
      <c r="O48" s="170">
        <v>3282.4769999999999</v>
      </c>
      <c r="P48" s="170">
        <v>5</v>
      </c>
      <c r="Q48" s="170">
        <v>1.0149999999999999</v>
      </c>
      <c r="R48" s="170">
        <v>510.93</v>
      </c>
      <c r="S48" s="111"/>
      <c r="T48" s="40"/>
      <c r="U48" s="40"/>
      <c r="V48" s="25">
        <f t="shared" si="7"/>
        <v>5</v>
      </c>
      <c r="W48" s="25">
        <f t="shared" si="1"/>
        <v>1.0149999999999999</v>
      </c>
      <c r="X48" s="25">
        <f t="shared" si="2"/>
        <v>510.93</v>
      </c>
      <c r="Y48" s="170">
        <v>5</v>
      </c>
      <c r="Z48" s="170">
        <v>0.53</v>
      </c>
      <c r="AA48" s="108">
        <v>257.77499999999998</v>
      </c>
      <c r="AB48" s="153">
        <v>3</v>
      </c>
      <c r="AC48" s="20">
        <v>0.157</v>
      </c>
      <c r="AD48" s="20">
        <v>85.784999999999997</v>
      </c>
      <c r="AE48" s="170"/>
      <c r="AF48" s="170"/>
      <c r="AG48" s="170"/>
      <c r="AH48" s="20"/>
      <c r="AI48" s="20"/>
      <c r="AJ48" s="20"/>
      <c r="AK48" s="170"/>
      <c r="AL48" s="170"/>
      <c r="AM48" s="170"/>
      <c r="AN48" s="20"/>
      <c r="AO48" s="20"/>
      <c r="AP48" s="20"/>
      <c r="AQ48" s="108">
        <f t="shared" si="8"/>
        <v>50</v>
      </c>
      <c r="AR48" s="108">
        <f t="shared" si="8"/>
        <v>7.7720000000000002</v>
      </c>
      <c r="AS48" s="108">
        <f t="shared" si="8"/>
        <v>4136.9669999999996</v>
      </c>
      <c r="AT48" s="32" t="s">
        <v>23</v>
      </c>
      <c r="AU48" s="282" t="s">
        <v>56</v>
      </c>
      <c r="AV48" s="29"/>
      <c r="AW48" s="12"/>
    </row>
    <row r="49" spans="1:49" ht="24" customHeight="1">
      <c r="A49" s="19" t="s">
        <v>57</v>
      </c>
      <c r="B49" s="281"/>
      <c r="C49" s="101" t="s">
        <v>24</v>
      </c>
      <c r="D49" s="126"/>
      <c r="E49" s="126"/>
      <c r="F49" s="126"/>
      <c r="G49" s="23"/>
      <c r="H49" s="23"/>
      <c r="I49" s="23"/>
      <c r="J49" s="116">
        <f t="shared" si="6"/>
        <v>0</v>
      </c>
      <c r="K49" s="116">
        <f t="shared" si="9"/>
        <v>0</v>
      </c>
      <c r="L49" s="116">
        <f t="shared" si="10"/>
        <v>0</v>
      </c>
      <c r="M49" s="214"/>
      <c r="N49" s="214"/>
      <c r="O49" s="214"/>
      <c r="P49" s="214"/>
      <c r="Q49" s="214"/>
      <c r="R49" s="214"/>
      <c r="S49" s="41"/>
      <c r="T49" s="41"/>
      <c r="U49" s="41"/>
      <c r="V49" s="116">
        <f t="shared" si="7"/>
        <v>0</v>
      </c>
      <c r="W49" s="116">
        <f t="shared" si="1"/>
        <v>0</v>
      </c>
      <c r="X49" s="116">
        <f t="shared" si="2"/>
        <v>0</v>
      </c>
      <c r="Y49" s="214"/>
      <c r="Z49" s="214"/>
      <c r="AA49" s="109"/>
      <c r="AB49" s="157"/>
      <c r="AC49" s="23"/>
      <c r="AD49" s="23"/>
      <c r="AE49" s="214"/>
      <c r="AF49" s="214"/>
      <c r="AG49" s="214"/>
      <c r="AH49" s="23"/>
      <c r="AI49" s="23"/>
      <c r="AJ49" s="23"/>
      <c r="AK49" s="214"/>
      <c r="AL49" s="214"/>
      <c r="AM49" s="214"/>
      <c r="AN49" s="23"/>
      <c r="AO49" s="23"/>
      <c r="AP49" s="23"/>
      <c r="AQ49" s="45">
        <f t="shared" si="8"/>
        <v>0</v>
      </c>
      <c r="AR49" s="45">
        <f t="shared" si="8"/>
        <v>0</v>
      </c>
      <c r="AS49" s="45">
        <f t="shared" si="8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19"/>
      <c r="B50" s="280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6"/>
        <v>0</v>
      </c>
      <c r="K50" s="25">
        <f t="shared" si="9"/>
        <v>0</v>
      </c>
      <c r="L50" s="25">
        <f t="shared" si="10"/>
        <v>0</v>
      </c>
      <c r="M50" s="170"/>
      <c r="N50" s="170"/>
      <c r="O50" s="170"/>
      <c r="P50" s="170"/>
      <c r="Q50" s="170"/>
      <c r="R50" s="170"/>
      <c r="S50" s="111"/>
      <c r="T50" s="40"/>
      <c r="U50" s="40"/>
      <c r="V50" s="25">
        <f t="shared" si="7"/>
        <v>0</v>
      </c>
      <c r="W50" s="25">
        <f t="shared" si="1"/>
        <v>0</v>
      </c>
      <c r="X50" s="25">
        <f t="shared" si="2"/>
        <v>0</v>
      </c>
      <c r="Y50" s="170"/>
      <c r="Z50" s="170"/>
      <c r="AA50" s="108"/>
      <c r="AB50" s="153"/>
      <c r="AC50" s="20"/>
      <c r="AD50" s="20"/>
      <c r="AE50" s="170"/>
      <c r="AF50" s="170"/>
      <c r="AG50" s="170"/>
      <c r="AH50" s="20"/>
      <c r="AI50" s="20"/>
      <c r="AJ50" s="20"/>
      <c r="AK50" s="170"/>
      <c r="AL50" s="170"/>
      <c r="AM50" s="170"/>
      <c r="AN50" s="20"/>
      <c r="AO50" s="20"/>
      <c r="AP50" s="20"/>
      <c r="AQ50" s="108">
        <f t="shared" si="8"/>
        <v>0</v>
      </c>
      <c r="AR50" s="108">
        <f t="shared" si="8"/>
        <v>0</v>
      </c>
      <c r="AS50" s="108">
        <f t="shared" si="8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19"/>
      <c r="B51" s="281"/>
      <c r="C51" s="101" t="s">
        <v>24</v>
      </c>
      <c r="D51" s="126"/>
      <c r="E51" s="126"/>
      <c r="F51" s="126"/>
      <c r="G51" s="23"/>
      <c r="H51" s="23"/>
      <c r="I51" s="23"/>
      <c r="J51" s="116">
        <f t="shared" si="6"/>
        <v>0</v>
      </c>
      <c r="K51" s="116">
        <f t="shared" si="9"/>
        <v>0</v>
      </c>
      <c r="L51" s="116">
        <f t="shared" si="10"/>
        <v>0</v>
      </c>
      <c r="M51" s="214"/>
      <c r="N51" s="214"/>
      <c r="O51" s="214"/>
      <c r="P51" s="214"/>
      <c r="Q51" s="214"/>
      <c r="R51" s="214"/>
      <c r="S51" s="41"/>
      <c r="T51" s="41"/>
      <c r="U51" s="41"/>
      <c r="V51" s="116">
        <f t="shared" si="7"/>
        <v>0</v>
      </c>
      <c r="W51" s="116">
        <f t="shared" si="1"/>
        <v>0</v>
      </c>
      <c r="X51" s="116">
        <f t="shared" si="2"/>
        <v>0</v>
      </c>
      <c r="Y51" s="214"/>
      <c r="Z51" s="214"/>
      <c r="AA51" s="109"/>
      <c r="AB51" s="157"/>
      <c r="AC51" s="23"/>
      <c r="AD51" s="23"/>
      <c r="AE51" s="214"/>
      <c r="AF51" s="214"/>
      <c r="AG51" s="214"/>
      <c r="AH51" s="23"/>
      <c r="AI51" s="23"/>
      <c r="AJ51" s="23"/>
      <c r="AK51" s="214"/>
      <c r="AL51" s="214"/>
      <c r="AM51" s="214"/>
      <c r="AN51" s="23"/>
      <c r="AO51" s="23"/>
      <c r="AP51" s="23"/>
      <c r="AQ51" s="45">
        <f t="shared" si="8"/>
        <v>0</v>
      </c>
      <c r="AR51" s="45">
        <f t="shared" si="8"/>
        <v>0</v>
      </c>
      <c r="AS51" s="45">
        <f t="shared" si="8"/>
        <v>0</v>
      </c>
      <c r="AT51" s="61" t="s">
        <v>24</v>
      </c>
      <c r="AU51" s="283"/>
      <c r="AV51" s="29"/>
      <c r="AW51" s="12"/>
    </row>
    <row r="52" spans="1:49" ht="24" customHeight="1">
      <c r="A52" s="19"/>
      <c r="B52" s="280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6"/>
        <v>0</v>
      </c>
      <c r="K52" s="25">
        <f t="shared" si="9"/>
        <v>0</v>
      </c>
      <c r="L52" s="25">
        <f t="shared" si="10"/>
        <v>0</v>
      </c>
      <c r="M52" s="170"/>
      <c r="N52" s="170"/>
      <c r="O52" s="170"/>
      <c r="P52" s="170"/>
      <c r="Q52" s="170"/>
      <c r="R52" s="170"/>
      <c r="S52" s="111"/>
      <c r="T52" s="40"/>
      <c r="U52" s="40"/>
      <c r="V52" s="25">
        <f t="shared" si="7"/>
        <v>0</v>
      </c>
      <c r="W52" s="25">
        <f t="shared" si="1"/>
        <v>0</v>
      </c>
      <c r="X52" s="25">
        <f t="shared" si="2"/>
        <v>0</v>
      </c>
      <c r="Y52" s="170"/>
      <c r="Z52" s="170"/>
      <c r="AA52" s="108"/>
      <c r="AB52" s="153"/>
      <c r="AC52" s="20"/>
      <c r="AD52" s="20"/>
      <c r="AE52" s="170"/>
      <c r="AF52" s="170"/>
      <c r="AG52" s="170"/>
      <c r="AH52" s="20"/>
      <c r="AI52" s="20"/>
      <c r="AJ52" s="20"/>
      <c r="AK52" s="170"/>
      <c r="AL52" s="170"/>
      <c r="AM52" s="170"/>
      <c r="AN52" s="20"/>
      <c r="AO52" s="20"/>
      <c r="AP52" s="20"/>
      <c r="AQ52" s="108">
        <f t="shared" si="8"/>
        <v>0</v>
      </c>
      <c r="AR52" s="108">
        <f t="shared" si="8"/>
        <v>0</v>
      </c>
      <c r="AS52" s="108">
        <f t="shared" si="8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19" t="s">
        <v>27</v>
      </c>
      <c r="B53" s="281"/>
      <c r="C53" s="101" t="s">
        <v>24</v>
      </c>
      <c r="D53" s="126"/>
      <c r="E53" s="126"/>
      <c r="F53" s="127"/>
      <c r="G53" s="23"/>
      <c r="H53" s="23"/>
      <c r="I53" s="23"/>
      <c r="J53" s="116">
        <f t="shared" si="6"/>
        <v>0</v>
      </c>
      <c r="K53" s="116">
        <f t="shared" si="9"/>
        <v>0</v>
      </c>
      <c r="L53" s="116">
        <f t="shared" si="10"/>
        <v>0</v>
      </c>
      <c r="M53" s="214"/>
      <c r="N53" s="214"/>
      <c r="O53" s="214"/>
      <c r="P53" s="214"/>
      <c r="Q53" s="214"/>
      <c r="R53" s="214"/>
      <c r="S53" s="41"/>
      <c r="T53" s="41"/>
      <c r="U53" s="41"/>
      <c r="V53" s="116">
        <f t="shared" si="7"/>
        <v>0</v>
      </c>
      <c r="W53" s="116">
        <f t="shared" si="1"/>
        <v>0</v>
      </c>
      <c r="X53" s="116">
        <f t="shared" si="2"/>
        <v>0</v>
      </c>
      <c r="Y53" s="214"/>
      <c r="Z53" s="214"/>
      <c r="AA53" s="109"/>
      <c r="AB53" s="157"/>
      <c r="AC53" s="23"/>
      <c r="AD53" s="23"/>
      <c r="AE53" s="214"/>
      <c r="AF53" s="214"/>
      <c r="AG53" s="214"/>
      <c r="AH53" s="23"/>
      <c r="AI53" s="23"/>
      <c r="AJ53" s="23"/>
      <c r="AK53" s="214"/>
      <c r="AL53" s="214"/>
      <c r="AM53" s="214"/>
      <c r="AN53" s="23"/>
      <c r="AO53" s="23"/>
      <c r="AP53" s="23"/>
      <c r="AQ53" s="45">
        <f t="shared" si="8"/>
        <v>0</v>
      </c>
      <c r="AR53" s="45">
        <f t="shared" si="8"/>
        <v>0</v>
      </c>
      <c r="AS53" s="45">
        <f t="shared" si="8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19"/>
      <c r="B54" s="280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6"/>
        <v>0</v>
      </c>
      <c r="K54" s="25">
        <f t="shared" si="9"/>
        <v>0</v>
      </c>
      <c r="L54" s="25">
        <f t="shared" si="10"/>
        <v>0</v>
      </c>
      <c r="M54" s="170"/>
      <c r="N54" s="170"/>
      <c r="O54" s="170"/>
      <c r="P54" s="170"/>
      <c r="Q54" s="170"/>
      <c r="R54" s="170"/>
      <c r="S54" s="111"/>
      <c r="T54" s="40"/>
      <c r="U54" s="40"/>
      <c r="V54" s="25">
        <f t="shared" si="7"/>
        <v>0</v>
      </c>
      <c r="W54" s="25">
        <f t="shared" si="1"/>
        <v>0</v>
      </c>
      <c r="X54" s="25">
        <f t="shared" si="2"/>
        <v>0</v>
      </c>
      <c r="Y54" s="170"/>
      <c r="Z54" s="170"/>
      <c r="AA54" s="108"/>
      <c r="AB54" s="153"/>
      <c r="AC54" s="20"/>
      <c r="AD54" s="20"/>
      <c r="AE54" s="170"/>
      <c r="AF54" s="170"/>
      <c r="AG54" s="170"/>
      <c r="AH54" s="20"/>
      <c r="AI54" s="20"/>
      <c r="AJ54" s="20"/>
      <c r="AK54" s="170">
        <v>3</v>
      </c>
      <c r="AL54" s="170">
        <v>3.7699999999999997E-2</v>
      </c>
      <c r="AM54" s="170">
        <v>37.061</v>
      </c>
      <c r="AN54" s="20">
        <v>9</v>
      </c>
      <c r="AO54" s="20">
        <v>0.29709999999999998</v>
      </c>
      <c r="AP54" s="20">
        <f>266.44*1.08</f>
        <v>287.7552</v>
      </c>
      <c r="AQ54" s="108">
        <f t="shared" si="8"/>
        <v>12</v>
      </c>
      <c r="AR54" s="108">
        <f t="shared" si="8"/>
        <v>0.33479999999999999</v>
      </c>
      <c r="AS54" s="108">
        <f t="shared" si="8"/>
        <v>324.81619999999998</v>
      </c>
      <c r="AT54" s="62" t="s">
        <v>23</v>
      </c>
      <c r="AU54" s="282" t="s">
        <v>60</v>
      </c>
      <c r="AV54" s="21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23"/>
      <c r="H55" s="23"/>
      <c r="I55" s="23"/>
      <c r="J55" s="116">
        <f t="shared" si="6"/>
        <v>0</v>
      </c>
      <c r="K55" s="116">
        <f t="shared" si="9"/>
        <v>0</v>
      </c>
      <c r="L55" s="116">
        <f t="shared" si="10"/>
        <v>0</v>
      </c>
      <c r="M55" s="214"/>
      <c r="N55" s="214"/>
      <c r="O55" s="214"/>
      <c r="P55" s="214"/>
      <c r="Q55" s="214"/>
      <c r="R55" s="214"/>
      <c r="S55" s="41"/>
      <c r="T55" s="41"/>
      <c r="U55" s="41"/>
      <c r="V55" s="116">
        <f t="shared" si="7"/>
        <v>0</v>
      </c>
      <c r="W55" s="116">
        <f t="shared" si="1"/>
        <v>0</v>
      </c>
      <c r="X55" s="116">
        <f t="shared" si="2"/>
        <v>0</v>
      </c>
      <c r="Y55" s="214"/>
      <c r="Z55" s="214"/>
      <c r="AA55" s="109"/>
      <c r="AB55" s="157"/>
      <c r="AC55" s="23"/>
      <c r="AD55" s="23"/>
      <c r="AE55" s="214"/>
      <c r="AF55" s="214"/>
      <c r="AG55" s="214"/>
      <c r="AH55" s="23"/>
      <c r="AI55" s="23"/>
      <c r="AJ55" s="23"/>
      <c r="AK55" s="214"/>
      <c r="AL55" s="214"/>
      <c r="AM55" s="214"/>
      <c r="AN55" s="23"/>
      <c r="AO55" s="23"/>
      <c r="AP55" s="23"/>
      <c r="AQ55" s="45">
        <f t="shared" si="8"/>
        <v>0</v>
      </c>
      <c r="AR55" s="45">
        <f t="shared" si="8"/>
        <v>0</v>
      </c>
      <c r="AS55" s="45">
        <f t="shared" si="8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6"/>
        <v>0</v>
      </c>
      <c r="K56" s="25">
        <f t="shared" si="9"/>
        <v>0</v>
      </c>
      <c r="L56" s="25">
        <f t="shared" si="10"/>
        <v>0</v>
      </c>
      <c r="M56" s="170">
        <v>2</v>
      </c>
      <c r="N56" s="170">
        <v>0.49</v>
      </c>
      <c r="O56" s="170">
        <v>137.624</v>
      </c>
      <c r="P56" s="170"/>
      <c r="Q56" s="170"/>
      <c r="R56" s="170"/>
      <c r="S56" s="111"/>
      <c r="T56" s="40"/>
      <c r="U56" s="40"/>
      <c r="V56" s="25">
        <f t="shared" si="7"/>
        <v>0</v>
      </c>
      <c r="W56" s="25">
        <f t="shared" si="1"/>
        <v>0</v>
      </c>
      <c r="X56" s="25">
        <f t="shared" si="2"/>
        <v>0</v>
      </c>
      <c r="Y56" s="170"/>
      <c r="Z56" s="170"/>
      <c r="AA56" s="108"/>
      <c r="AB56" s="153"/>
      <c r="AC56" s="20"/>
      <c r="AD56" s="20"/>
      <c r="AE56" s="170"/>
      <c r="AF56" s="170"/>
      <c r="AG56" s="170"/>
      <c r="AH56" s="20"/>
      <c r="AI56" s="20"/>
      <c r="AJ56" s="20"/>
      <c r="AK56" s="170"/>
      <c r="AL56" s="170"/>
      <c r="AM56" s="170"/>
      <c r="AN56" s="20"/>
      <c r="AO56" s="20"/>
      <c r="AP56" s="20"/>
      <c r="AQ56" s="108">
        <f t="shared" si="8"/>
        <v>2</v>
      </c>
      <c r="AR56" s="108">
        <f t="shared" si="8"/>
        <v>0.49</v>
      </c>
      <c r="AS56" s="108">
        <f t="shared" si="8"/>
        <v>137.624</v>
      </c>
      <c r="AT56" s="31" t="s">
        <v>23</v>
      </c>
      <c r="AU56" s="294" t="s">
        <v>63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23"/>
      <c r="H57" s="23"/>
      <c r="I57" s="23"/>
      <c r="J57" s="116">
        <f t="shared" si="6"/>
        <v>0</v>
      </c>
      <c r="K57" s="116">
        <f t="shared" si="9"/>
        <v>0</v>
      </c>
      <c r="L57" s="116">
        <f t="shared" si="10"/>
        <v>0</v>
      </c>
      <c r="M57" s="214"/>
      <c r="N57" s="214"/>
      <c r="O57" s="214"/>
      <c r="P57" s="214"/>
      <c r="Q57" s="214"/>
      <c r="R57" s="214"/>
      <c r="S57" s="41"/>
      <c r="T57" s="41"/>
      <c r="U57" s="41"/>
      <c r="V57" s="116">
        <f t="shared" si="7"/>
        <v>0</v>
      </c>
      <c r="W57" s="116">
        <f t="shared" si="1"/>
        <v>0</v>
      </c>
      <c r="X57" s="116">
        <f t="shared" si="2"/>
        <v>0</v>
      </c>
      <c r="Y57" s="214"/>
      <c r="Z57" s="214"/>
      <c r="AA57" s="109"/>
      <c r="AB57" s="157"/>
      <c r="AC57" s="23"/>
      <c r="AD57" s="23"/>
      <c r="AE57" s="214"/>
      <c r="AF57" s="214"/>
      <c r="AG57" s="214"/>
      <c r="AH57" s="23"/>
      <c r="AI57" s="23"/>
      <c r="AJ57" s="23"/>
      <c r="AK57" s="214"/>
      <c r="AL57" s="214"/>
      <c r="AM57" s="214"/>
      <c r="AN57" s="23"/>
      <c r="AO57" s="23"/>
      <c r="AP57" s="23"/>
      <c r="AQ57" s="45">
        <f t="shared" si="8"/>
        <v>0</v>
      </c>
      <c r="AR57" s="45">
        <f t="shared" si="8"/>
        <v>0</v>
      </c>
      <c r="AS57" s="45">
        <f t="shared" si="8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1"/>
      <c r="G58" s="171"/>
      <c r="H58" s="33"/>
      <c r="I58" s="172"/>
      <c r="J58" s="25">
        <f t="shared" ref="J58:J60" si="11">SUM(D58,G58)</f>
        <v>0</v>
      </c>
      <c r="K58" s="25">
        <f t="shared" ref="K58:K60" si="12">SUM(E58,H58)</f>
        <v>0</v>
      </c>
      <c r="L58" s="25">
        <f t="shared" ref="L58:L60" si="13">SUM(F58,I58)</f>
        <v>0</v>
      </c>
      <c r="M58" s="215">
        <v>2356</v>
      </c>
      <c r="N58" s="215">
        <v>263.60430000000002</v>
      </c>
      <c r="O58" s="215">
        <v>61037.934000000001</v>
      </c>
      <c r="P58" s="217">
        <v>7</v>
      </c>
      <c r="Q58" s="217">
        <v>7.0801999999999996</v>
      </c>
      <c r="R58" s="217">
        <v>1922.97</v>
      </c>
      <c r="S58" s="51"/>
      <c r="T58" s="51"/>
      <c r="U58" s="42"/>
      <c r="V58" s="25">
        <f t="shared" si="7"/>
        <v>7</v>
      </c>
      <c r="W58" s="25">
        <f t="shared" si="1"/>
        <v>7.0801999999999996</v>
      </c>
      <c r="X58" s="25">
        <f t="shared" si="2"/>
        <v>1922.97</v>
      </c>
      <c r="Y58" s="217">
        <v>139</v>
      </c>
      <c r="Z58" s="217">
        <v>10.496</v>
      </c>
      <c r="AA58" s="330">
        <v>5111.6760000000004</v>
      </c>
      <c r="AB58" s="188">
        <v>696</v>
      </c>
      <c r="AC58" s="174">
        <v>32.526800000000001</v>
      </c>
      <c r="AD58" s="174">
        <v>9825.7450000000008</v>
      </c>
      <c r="AE58" s="217"/>
      <c r="AF58" s="217"/>
      <c r="AG58" s="217"/>
      <c r="AH58" s="20"/>
      <c r="AI58" s="187"/>
      <c r="AJ58" s="20"/>
      <c r="AK58" s="215">
        <v>61</v>
      </c>
      <c r="AL58" s="215">
        <v>7.6862000000000004</v>
      </c>
      <c r="AM58" s="215">
        <v>3615.5729999999999</v>
      </c>
      <c r="AN58" s="174">
        <v>33</v>
      </c>
      <c r="AO58" s="174">
        <v>1.0017</v>
      </c>
      <c r="AP58" s="192">
        <f>4595.461*1.08</f>
        <v>4963.0978800000003</v>
      </c>
      <c r="AQ58" s="108">
        <f t="shared" ref="AQ58:AS71" si="14">SUM(J58,M58,V58,Y58,AB58,AE58,AH58,AK58,AN58)</f>
        <v>3292</v>
      </c>
      <c r="AR58" s="108">
        <f t="shared" si="14"/>
        <v>322.39519999999999</v>
      </c>
      <c r="AS58" s="108">
        <f t="shared" si="14"/>
        <v>86476.995880000002</v>
      </c>
      <c r="AT58" s="32" t="s">
        <v>23</v>
      </c>
      <c r="AU58" s="34"/>
      <c r="AV58" s="21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32"/>
      <c r="E59" s="132"/>
      <c r="F59" s="132"/>
      <c r="G59" s="153"/>
      <c r="H59" s="173"/>
      <c r="I59" s="134"/>
      <c r="J59" s="95">
        <f t="shared" si="11"/>
        <v>0</v>
      </c>
      <c r="K59" s="95">
        <f t="shared" si="12"/>
        <v>0</v>
      </c>
      <c r="L59" s="95">
        <f t="shared" si="13"/>
        <v>0</v>
      </c>
      <c r="M59" s="170"/>
      <c r="N59" s="216"/>
      <c r="O59" s="170"/>
      <c r="P59" s="170"/>
      <c r="Q59" s="216"/>
      <c r="R59" s="170"/>
      <c r="S59" s="40"/>
      <c r="T59" s="40"/>
      <c r="U59" s="50"/>
      <c r="V59" s="95">
        <f t="shared" si="7"/>
        <v>0</v>
      </c>
      <c r="W59" s="95">
        <f t="shared" si="1"/>
        <v>0</v>
      </c>
      <c r="X59" s="95">
        <f t="shared" si="2"/>
        <v>0</v>
      </c>
      <c r="Y59" s="170"/>
      <c r="Z59" s="216"/>
      <c r="AA59" s="108"/>
      <c r="AB59" s="153"/>
      <c r="AC59" s="187"/>
      <c r="AD59" s="20"/>
      <c r="AE59" s="170"/>
      <c r="AF59" s="216"/>
      <c r="AG59" s="170"/>
      <c r="AH59" s="20"/>
      <c r="AI59" s="187"/>
      <c r="AJ59" s="20"/>
      <c r="AK59" s="170"/>
      <c r="AL59" s="216"/>
      <c r="AM59" s="170"/>
      <c r="AN59" s="20"/>
      <c r="AO59" s="185"/>
      <c r="AP59" s="278"/>
      <c r="AQ59" s="108">
        <f t="shared" si="14"/>
        <v>0</v>
      </c>
      <c r="AR59" s="108">
        <f t="shared" si="14"/>
        <v>0</v>
      </c>
      <c r="AS59" s="108">
        <f t="shared" si="14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158"/>
      <c r="J60" s="112">
        <f t="shared" si="11"/>
        <v>0</v>
      </c>
      <c r="K60" s="112">
        <f t="shared" si="12"/>
        <v>0</v>
      </c>
      <c r="L60" s="112">
        <f t="shared" si="13"/>
        <v>0</v>
      </c>
      <c r="M60" s="214">
        <v>145</v>
      </c>
      <c r="N60" s="214">
        <v>10.0937</v>
      </c>
      <c r="O60" s="214">
        <v>2653.66</v>
      </c>
      <c r="P60" s="214">
        <v>10</v>
      </c>
      <c r="Q60" s="214">
        <v>50.19</v>
      </c>
      <c r="R60" s="214">
        <v>10409.183999999999</v>
      </c>
      <c r="S60" s="41"/>
      <c r="T60" s="41"/>
      <c r="U60" s="41"/>
      <c r="V60" s="112">
        <f t="shared" si="7"/>
        <v>10</v>
      </c>
      <c r="W60" s="112">
        <f t="shared" si="1"/>
        <v>50.19</v>
      </c>
      <c r="X60" s="112">
        <f t="shared" si="2"/>
        <v>10409.183999999999</v>
      </c>
      <c r="Y60" s="214"/>
      <c r="Z60" s="214"/>
      <c r="AA60" s="109"/>
      <c r="AB60" s="157"/>
      <c r="AC60" s="23"/>
      <c r="AD60" s="23"/>
      <c r="AE60" s="214"/>
      <c r="AF60" s="214"/>
      <c r="AG60" s="214"/>
      <c r="AH60" s="23"/>
      <c r="AI60" s="23"/>
      <c r="AJ60" s="23"/>
      <c r="AK60" s="214"/>
      <c r="AL60" s="214"/>
      <c r="AM60" s="214"/>
      <c r="AN60" s="23"/>
      <c r="AO60" s="23"/>
      <c r="AP60" s="23"/>
      <c r="AQ60" s="45">
        <f t="shared" si="14"/>
        <v>155</v>
      </c>
      <c r="AR60" s="45">
        <f t="shared" si="14"/>
        <v>60.283699999999996</v>
      </c>
      <c r="AS60" s="45">
        <f t="shared" si="14"/>
        <v>13062.843999999999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f t="shared" ref="D61:I61" si="15">+D6+D8+D10+D12+D14+D16+D18+D20+D22+D24+D26+D28+D30+D32+D34+D36+D38+D40+D42+D44+D46+D48+D50+D52+D54+D56+D58</f>
        <v>58</v>
      </c>
      <c r="E61" s="131">
        <f t="shared" si="15"/>
        <v>20.589400000000001</v>
      </c>
      <c r="F61" s="133">
        <f t="shared" si="15"/>
        <v>7307.777992002827</v>
      </c>
      <c r="G61" s="171">
        <f t="shared" si="15"/>
        <v>40</v>
      </c>
      <c r="H61" s="174">
        <f t="shared" si="15"/>
        <v>41.3919</v>
      </c>
      <c r="I61" s="172">
        <f t="shared" si="15"/>
        <v>14267.385999999999</v>
      </c>
      <c r="J61" s="25">
        <f t="shared" ref="J61:J71" si="16">SUM(D61,G61)</f>
        <v>98</v>
      </c>
      <c r="K61" s="25">
        <f t="shared" ref="K61:K71" si="17">SUM(E61,H61)</f>
        <v>61.981300000000005</v>
      </c>
      <c r="L61" s="25">
        <f t="shared" ref="L61:L71" si="18">SUM(F61,I61)</f>
        <v>21575.163992002825</v>
      </c>
      <c r="M61" s="217">
        <f t="shared" ref="M61:R61" si="19">+M6+M8+M10+M12+M14+M16+M18+M20+M22+M24+M26+M28+M30+M32+M34+M36+M38+M40+M42+M44+M46+M48+M50+M52+M54+M56+M58</f>
        <v>2492</v>
      </c>
      <c r="N61" s="217">
        <f t="shared" si="19"/>
        <v>904.24530000000004</v>
      </c>
      <c r="O61" s="217">
        <f t="shared" si="19"/>
        <v>288413.37900000002</v>
      </c>
      <c r="P61" s="174">
        <f t="shared" si="19"/>
        <v>476</v>
      </c>
      <c r="Q61" s="174">
        <f t="shared" si="19"/>
        <v>2255.9172999999996</v>
      </c>
      <c r="R61" s="174">
        <f t="shared" si="19"/>
        <v>405526.18899999995</v>
      </c>
      <c r="S61" s="52"/>
      <c r="T61" s="52"/>
      <c r="U61" s="52"/>
      <c r="V61" s="25">
        <f t="shared" si="7"/>
        <v>476</v>
      </c>
      <c r="W61" s="25">
        <f t="shared" si="1"/>
        <v>2255.9172999999996</v>
      </c>
      <c r="X61" s="25">
        <f t="shared" si="2"/>
        <v>405526.18899999995</v>
      </c>
      <c r="Y61" s="217">
        <f t="shared" ref="Y61:AA61" si="20">+Y6+Y8+Y10+Y12+Y14+Y16+Y18+Y20+Y22+Y24+Y26+Y28+Y30+Y32+Y34+Y36+Y38+Y40+Y42+Y44+Y46+Y48+Y50+Y52+Y54+Y56+Y58</f>
        <v>513</v>
      </c>
      <c r="Z61" s="217">
        <f t="shared" si="20"/>
        <v>1556.3826000000001</v>
      </c>
      <c r="AA61" s="330">
        <f t="shared" si="20"/>
        <v>197172.348</v>
      </c>
      <c r="AB61" s="188">
        <f>+AB6+AB8+AB10+AB12+AB14+AB16+AB18+AB20+AB22+AB24+AB26+AB28+AB30+AB32+AB34+AB36+AB38+AB40+AB42+AB44+AB46+AB48+AB50+AB52+AB54+AB56+AB58</f>
        <v>1966</v>
      </c>
      <c r="AC61" s="174">
        <f>+AC6+AC8+AC10+AC12+AC14+AC16+AC18+AC20+AC22+AC24+AC26+AC28+AC30+AC32+AC34+AC36+AC38+AC40+AC42+AC44+AC46+AC48+AC50+AC52+AC54+AC56+AC58</f>
        <v>464.90839999999997</v>
      </c>
      <c r="AD61" s="174">
        <f>+AD6+AD8+AD10+AD12+AD14+AD16+AD18+AD20+AD22+AD24+AD26+AD28+AD30+AD32+AD34+AD36+AD38+AD40+AD42+AD44+AD46+AD48+AD50+AD52+AD54+AD56+AD58</f>
        <v>90737.238000000012</v>
      </c>
      <c r="AE61" s="215">
        <f t="shared" ref="AE61:AP61" si="21">+AE6+AE8+AE10+AE12+AE14+AE16+AE18+AE20+AE22+AE24+AE26+AE28+AE30+AE32+AE34+AE36+AE38+AE40+AE42+AE44+AE46+AE48+AE50+AE52+AE54+AE56+AE58</f>
        <v>129</v>
      </c>
      <c r="AF61" s="215">
        <f t="shared" si="21"/>
        <v>7.1913</v>
      </c>
      <c r="AG61" s="215">
        <f t="shared" si="21"/>
        <v>10965.24756</v>
      </c>
      <c r="AH61" s="174">
        <f t="shared" si="21"/>
        <v>88</v>
      </c>
      <c r="AI61" s="174">
        <f t="shared" si="21"/>
        <v>30.8567</v>
      </c>
      <c r="AJ61" s="174">
        <f t="shared" si="21"/>
        <v>15363.725999999997</v>
      </c>
      <c r="AK61" s="215">
        <f t="shared" si="21"/>
        <v>171</v>
      </c>
      <c r="AL61" s="215">
        <f t="shared" si="21"/>
        <v>13.299900000000001</v>
      </c>
      <c r="AM61" s="215">
        <f t="shared" si="21"/>
        <v>6753.3819999999996</v>
      </c>
      <c r="AN61" s="174">
        <f t="shared" si="21"/>
        <v>247</v>
      </c>
      <c r="AO61" s="174">
        <f t="shared" si="21"/>
        <v>38.642899999999997</v>
      </c>
      <c r="AP61" s="174">
        <f t="shared" si="21"/>
        <v>15280.749360000002</v>
      </c>
      <c r="AQ61" s="108">
        <f t="shared" si="14"/>
        <v>6180</v>
      </c>
      <c r="AR61" s="108">
        <f t="shared" si="14"/>
        <v>5333.4257000000007</v>
      </c>
      <c r="AS61" s="108">
        <f t="shared" si="14"/>
        <v>1051787.4229120028</v>
      </c>
      <c r="AT61" s="32" t="s">
        <v>23</v>
      </c>
      <c r="AU61" s="34"/>
      <c r="AV61" s="21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32"/>
      <c r="E62" s="132"/>
      <c r="F62" s="125"/>
      <c r="G62" s="153"/>
      <c r="H62" s="25"/>
      <c r="I62" s="134"/>
      <c r="J62" s="95">
        <f t="shared" si="16"/>
        <v>0</v>
      </c>
      <c r="K62" s="95">
        <f t="shared" si="17"/>
        <v>0</v>
      </c>
      <c r="L62" s="95">
        <f t="shared" si="18"/>
        <v>0</v>
      </c>
      <c r="M62" s="170"/>
      <c r="N62" s="170"/>
      <c r="O62" s="170"/>
      <c r="P62" s="20"/>
      <c r="Q62" s="20"/>
      <c r="R62" s="20"/>
      <c r="S62" s="43"/>
      <c r="T62" s="43"/>
      <c r="U62" s="43"/>
      <c r="V62" s="95">
        <f t="shared" si="7"/>
        <v>0</v>
      </c>
      <c r="W62" s="95">
        <f t="shared" si="1"/>
        <v>0</v>
      </c>
      <c r="X62" s="95">
        <f t="shared" si="2"/>
        <v>0</v>
      </c>
      <c r="Y62" s="170"/>
      <c r="Z62" s="170"/>
      <c r="AA62" s="108"/>
      <c r="AB62" s="153"/>
      <c r="AC62" s="20"/>
      <c r="AD62" s="20"/>
      <c r="AE62" s="170"/>
      <c r="AF62" s="170"/>
      <c r="AG62" s="170"/>
      <c r="AH62" s="20"/>
      <c r="AI62" s="20"/>
      <c r="AJ62" s="20"/>
      <c r="AK62" s="170"/>
      <c r="AL62" s="170"/>
      <c r="AM62" s="170"/>
      <c r="AN62" s="20"/>
      <c r="AO62" s="20"/>
      <c r="AP62" s="20"/>
      <c r="AQ62" s="108">
        <f t="shared" si="14"/>
        <v>0</v>
      </c>
      <c r="AR62" s="108">
        <f t="shared" si="14"/>
        <v>0</v>
      </c>
      <c r="AS62" s="108">
        <f t="shared" si="14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22">+D7+D9+D11+D13+D15+D17+D19+D21+D23+D25+D27+D29+D31+D33+D35+D37+D39+D41+D43+D45+D47+D49+D51+D53+D55+D57+D60</f>
        <v>8</v>
      </c>
      <c r="E63" s="126">
        <f t="shared" si="22"/>
        <v>134.1215</v>
      </c>
      <c r="F63" s="126">
        <f t="shared" si="22"/>
        <v>73599.651037288786</v>
      </c>
      <c r="G63" s="157">
        <f t="shared" si="22"/>
        <v>11</v>
      </c>
      <c r="H63" s="23">
        <f t="shared" si="22"/>
        <v>212.45160000000001</v>
      </c>
      <c r="I63" s="158">
        <f t="shared" si="22"/>
        <v>121676.592</v>
      </c>
      <c r="J63" s="112">
        <f t="shared" si="16"/>
        <v>19</v>
      </c>
      <c r="K63" s="112">
        <f t="shared" si="17"/>
        <v>346.57310000000001</v>
      </c>
      <c r="L63" s="112">
        <f t="shared" si="18"/>
        <v>195276.24303728878</v>
      </c>
      <c r="M63" s="214">
        <f t="shared" ref="M63:R63" si="23">+M7+M9+M11+M13+M15+M17+M19+M21+M23+M25+M27+M29+M31+M33+M35+M37+M39+M41+M43+M45+M47+M49+M51+M53+M55+M57+M60</f>
        <v>177</v>
      </c>
      <c r="N63" s="214">
        <f t="shared" si="23"/>
        <v>1983.4352999999996</v>
      </c>
      <c r="O63" s="214">
        <f t="shared" si="23"/>
        <v>279261.97399999999</v>
      </c>
      <c r="P63" s="23">
        <f t="shared" si="23"/>
        <v>48</v>
      </c>
      <c r="Q63" s="23">
        <f t="shared" si="23"/>
        <v>5896.2709999999997</v>
      </c>
      <c r="R63" s="23">
        <f t="shared" si="23"/>
        <v>678611.48400000005</v>
      </c>
      <c r="S63" s="44"/>
      <c r="T63" s="44"/>
      <c r="U63" s="44"/>
      <c r="V63" s="112">
        <f t="shared" si="7"/>
        <v>48</v>
      </c>
      <c r="W63" s="112">
        <f t="shared" si="1"/>
        <v>5896.2709999999997</v>
      </c>
      <c r="X63" s="112">
        <f t="shared" si="2"/>
        <v>678611.48400000005</v>
      </c>
      <c r="Y63" s="214"/>
      <c r="Z63" s="214"/>
      <c r="AA63" s="109"/>
      <c r="AB63" s="157"/>
      <c r="AC63" s="23"/>
      <c r="AD63" s="23"/>
      <c r="AE63" s="214"/>
      <c r="AF63" s="214"/>
      <c r="AG63" s="214"/>
      <c r="AH63" s="23"/>
      <c r="AI63" s="23"/>
      <c r="AJ63" s="23"/>
      <c r="AK63" s="214"/>
      <c r="AL63" s="214"/>
      <c r="AM63" s="214"/>
      <c r="AN63" s="23"/>
      <c r="AO63" s="23"/>
      <c r="AP63" s="23"/>
      <c r="AQ63" s="45">
        <f t="shared" si="14"/>
        <v>244</v>
      </c>
      <c r="AR63" s="45">
        <f t="shared" si="14"/>
        <v>8226.2793999999994</v>
      </c>
      <c r="AS63" s="45">
        <f t="shared" si="14"/>
        <v>1153149.7010372889</v>
      </c>
      <c r="AT63" s="22" t="s">
        <v>24</v>
      </c>
      <c r="AU63" s="16"/>
      <c r="AV63" s="27"/>
      <c r="AW63" s="12"/>
    </row>
    <row r="64" spans="1:49" ht="24" customHeight="1">
      <c r="A64" s="19" t="s">
        <v>69</v>
      </c>
      <c r="B64" s="280" t="s">
        <v>70</v>
      </c>
      <c r="C64" s="102" t="s">
        <v>23</v>
      </c>
      <c r="D64" s="125"/>
      <c r="E64" s="125"/>
      <c r="F64" s="125"/>
      <c r="G64" s="20">
        <v>209</v>
      </c>
      <c r="H64" s="20">
        <v>49.341560000000001</v>
      </c>
      <c r="I64" s="134">
        <v>38203.802000000003</v>
      </c>
      <c r="J64" s="25">
        <f t="shared" si="16"/>
        <v>209</v>
      </c>
      <c r="K64" s="25">
        <f t="shared" si="17"/>
        <v>49.341560000000001</v>
      </c>
      <c r="L64" s="25">
        <f t="shared" si="18"/>
        <v>38203.802000000003</v>
      </c>
      <c r="M64" s="170">
        <v>774</v>
      </c>
      <c r="N64" s="170">
        <v>70.488200000000006</v>
      </c>
      <c r="O64" s="170">
        <v>51841.887000000002</v>
      </c>
      <c r="P64" s="20">
        <v>1674</v>
      </c>
      <c r="Q64" s="20">
        <v>525.68499999999995</v>
      </c>
      <c r="R64" s="20">
        <v>130670.541</v>
      </c>
      <c r="S64" s="111"/>
      <c r="T64" s="40"/>
      <c r="U64" s="40"/>
      <c r="V64" s="25">
        <f t="shared" si="7"/>
        <v>1674</v>
      </c>
      <c r="W64" s="25">
        <f t="shared" si="1"/>
        <v>525.68499999999995</v>
      </c>
      <c r="X64" s="25">
        <f t="shared" si="2"/>
        <v>130670.541</v>
      </c>
      <c r="Y64" s="170">
        <v>36</v>
      </c>
      <c r="Z64" s="170">
        <v>665.60199999999998</v>
      </c>
      <c r="AA64" s="108">
        <v>54224.911</v>
      </c>
      <c r="AB64" s="153">
        <v>37</v>
      </c>
      <c r="AC64" s="20">
        <v>3.46835</v>
      </c>
      <c r="AD64" s="20">
        <v>2046.4749999999999</v>
      </c>
      <c r="AE64" s="170"/>
      <c r="AF64" s="170"/>
      <c r="AG64" s="170"/>
      <c r="AH64" s="20"/>
      <c r="AI64" s="20"/>
      <c r="AJ64" s="20"/>
      <c r="AK64" s="170"/>
      <c r="AL64" s="170"/>
      <c r="AM64" s="170"/>
      <c r="AN64" s="20"/>
      <c r="AO64" s="20"/>
      <c r="AP64" s="20"/>
      <c r="AQ64" s="108">
        <f t="shared" si="14"/>
        <v>2730</v>
      </c>
      <c r="AR64" s="108">
        <f t="shared" si="14"/>
        <v>1314.58511</v>
      </c>
      <c r="AS64" s="108">
        <f t="shared" si="14"/>
        <v>276987.61599999998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19"/>
      <c r="B65" s="281"/>
      <c r="C65" s="101" t="s">
        <v>24</v>
      </c>
      <c r="D65" s="126">
        <v>326</v>
      </c>
      <c r="E65" s="126">
        <v>30.551950000000001</v>
      </c>
      <c r="F65" s="127">
        <v>47935.328970708382</v>
      </c>
      <c r="G65" s="23">
        <v>91</v>
      </c>
      <c r="H65" s="23">
        <v>924.90480000000002</v>
      </c>
      <c r="I65" s="158">
        <v>362501.56599999999</v>
      </c>
      <c r="J65" s="116">
        <f t="shared" si="16"/>
        <v>417</v>
      </c>
      <c r="K65" s="116">
        <f t="shared" si="17"/>
        <v>955.45675000000006</v>
      </c>
      <c r="L65" s="116">
        <f t="shared" si="18"/>
        <v>410436.89497070835</v>
      </c>
      <c r="M65" s="214">
        <v>12</v>
      </c>
      <c r="N65" s="214">
        <v>0.25900000000000001</v>
      </c>
      <c r="O65" s="214">
        <v>363.88400000000001</v>
      </c>
      <c r="P65" s="23">
        <v>54</v>
      </c>
      <c r="Q65" s="23">
        <v>126.5038</v>
      </c>
      <c r="R65" s="23">
        <v>17247.399000000001</v>
      </c>
      <c r="S65" s="41"/>
      <c r="T65" s="41"/>
      <c r="U65" s="41"/>
      <c r="V65" s="116">
        <f t="shared" si="7"/>
        <v>54</v>
      </c>
      <c r="W65" s="116">
        <f t="shared" si="1"/>
        <v>126.5038</v>
      </c>
      <c r="X65" s="116">
        <f t="shared" si="2"/>
        <v>17247.399000000001</v>
      </c>
      <c r="Y65" s="214"/>
      <c r="Z65" s="214"/>
      <c r="AA65" s="109"/>
      <c r="AB65" s="157"/>
      <c r="AC65" s="23"/>
      <c r="AD65" s="23"/>
      <c r="AE65" s="214"/>
      <c r="AF65" s="214"/>
      <c r="AG65" s="214"/>
      <c r="AH65" s="23"/>
      <c r="AI65" s="23"/>
      <c r="AJ65" s="23"/>
      <c r="AK65" s="214"/>
      <c r="AL65" s="214"/>
      <c r="AM65" s="214"/>
      <c r="AN65" s="23"/>
      <c r="AO65" s="23"/>
      <c r="AP65" s="23"/>
      <c r="AQ65" s="45">
        <f t="shared" si="14"/>
        <v>483</v>
      </c>
      <c r="AR65" s="45">
        <f t="shared" si="14"/>
        <v>1082.21955</v>
      </c>
      <c r="AS65" s="45">
        <f t="shared" si="14"/>
        <v>428048.17797070835</v>
      </c>
      <c r="AT65" s="61" t="s">
        <v>24</v>
      </c>
      <c r="AU65" s="283"/>
      <c r="AV65" s="21"/>
      <c r="AW65" s="12"/>
    </row>
    <row r="66" spans="1:49" ht="24" customHeight="1">
      <c r="A66" s="19" t="s">
        <v>71</v>
      </c>
      <c r="B66" s="280" t="s">
        <v>72</v>
      </c>
      <c r="C66" s="102" t="s">
        <v>23</v>
      </c>
      <c r="D66" s="125"/>
      <c r="E66" s="125"/>
      <c r="F66" s="125"/>
      <c r="G66" s="175"/>
      <c r="H66" s="175"/>
      <c r="I66" s="176"/>
      <c r="J66" s="25">
        <f t="shared" si="16"/>
        <v>0</v>
      </c>
      <c r="K66" s="25">
        <f t="shared" si="17"/>
        <v>0</v>
      </c>
      <c r="L66" s="25">
        <f t="shared" si="18"/>
        <v>0</v>
      </c>
      <c r="M66" s="170"/>
      <c r="N66" s="170"/>
      <c r="O66" s="170"/>
      <c r="P66" s="20"/>
      <c r="Q66" s="20"/>
      <c r="R66" s="20"/>
      <c r="S66" s="111"/>
      <c r="T66" s="40"/>
      <c r="U66" s="40"/>
      <c r="V66" s="25">
        <f t="shared" si="7"/>
        <v>0</v>
      </c>
      <c r="W66" s="25">
        <f t="shared" si="1"/>
        <v>0</v>
      </c>
      <c r="X66" s="25">
        <f t="shared" si="2"/>
        <v>0</v>
      </c>
      <c r="Y66" s="170"/>
      <c r="Z66" s="170"/>
      <c r="AA66" s="108"/>
      <c r="AB66" s="153"/>
      <c r="AC66" s="20"/>
      <c r="AD66" s="20"/>
      <c r="AE66" s="170"/>
      <c r="AF66" s="170"/>
      <c r="AG66" s="170"/>
      <c r="AH66" s="20"/>
      <c r="AI66" s="20"/>
      <c r="AJ66" s="20"/>
      <c r="AK66" s="170"/>
      <c r="AL66" s="170"/>
      <c r="AM66" s="170"/>
      <c r="AN66" s="20"/>
      <c r="AO66" s="20"/>
      <c r="AP66" s="20"/>
      <c r="AQ66" s="108">
        <f t="shared" si="14"/>
        <v>0</v>
      </c>
      <c r="AR66" s="108">
        <f t="shared" si="14"/>
        <v>0</v>
      </c>
      <c r="AS66" s="108">
        <f t="shared" si="14"/>
        <v>0</v>
      </c>
      <c r="AT66" s="32" t="s">
        <v>23</v>
      </c>
      <c r="AU66" s="282" t="s">
        <v>72</v>
      </c>
      <c r="AV66" s="21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77"/>
      <c r="H67" s="177"/>
      <c r="I67" s="178"/>
      <c r="J67" s="116">
        <f t="shared" si="16"/>
        <v>0</v>
      </c>
      <c r="K67" s="116">
        <f t="shared" si="17"/>
        <v>0</v>
      </c>
      <c r="L67" s="116">
        <f t="shared" si="18"/>
        <v>0</v>
      </c>
      <c r="M67" s="214"/>
      <c r="N67" s="214"/>
      <c r="O67" s="214"/>
      <c r="P67" s="23"/>
      <c r="Q67" s="23"/>
      <c r="R67" s="23"/>
      <c r="S67" s="41"/>
      <c r="T67" s="41"/>
      <c r="U67" s="41"/>
      <c r="V67" s="116">
        <f t="shared" si="7"/>
        <v>0</v>
      </c>
      <c r="W67" s="116">
        <f t="shared" si="1"/>
        <v>0</v>
      </c>
      <c r="X67" s="116">
        <f t="shared" si="2"/>
        <v>0</v>
      </c>
      <c r="Y67" s="214"/>
      <c r="Z67" s="214"/>
      <c r="AA67" s="109"/>
      <c r="AB67" s="157"/>
      <c r="AC67" s="23"/>
      <c r="AD67" s="23"/>
      <c r="AE67" s="214"/>
      <c r="AF67" s="214"/>
      <c r="AG67" s="214"/>
      <c r="AH67" s="23"/>
      <c r="AI67" s="23"/>
      <c r="AJ67" s="23"/>
      <c r="AK67" s="214"/>
      <c r="AL67" s="214"/>
      <c r="AM67" s="214"/>
      <c r="AN67" s="23"/>
      <c r="AO67" s="23"/>
      <c r="AP67" s="23"/>
      <c r="AQ67" s="45">
        <f t="shared" si="14"/>
        <v>0</v>
      </c>
      <c r="AR67" s="45">
        <f t="shared" si="14"/>
        <v>0</v>
      </c>
      <c r="AS67" s="45">
        <f t="shared" si="14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24">+D61+D64+D66</f>
        <v>58</v>
      </c>
      <c r="E68" s="20">
        <f t="shared" si="24"/>
        <v>20.589400000000001</v>
      </c>
      <c r="F68" s="25">
        <f t="shared" si="24"/>
        <v>7307.777992002827</v>
      </c>
      <c r="G68" s="179">
        <f t="shared" si="24"/>
        <v>249</v>
      </c>
      <c r="H68" s="83">
        <f t="shared" si="24"/>
        <v>90.733460000000008</v>
      </c>
      <c r="I68" s="180">
        <f t="shared" si="24"/>
        <v>52471.188000000002</v>
      </c>
      <c r="J68" s="25">
        <f t="shared" si="16"/>
        <v>307</v>
      </c>
      <c r="K68" s="25">
        <f t="shared" si="17"/>
        <v>111.32286000000001</v>
      </c>
      <c r="L68" s="25">
        <f t="shared" si="18"/>
        <v>59778.965992002828</v>
      </c>
      <c r="M68" s="170">
        <f t="shared" ref="M68:R68" si="25">+M61+M64+M66</f>
        <v>3266</v>
      </c>
      <c r="N68" s="170">
        <f t="shared" si="25"/>
        <v>974.73350000000005</v>
      </c>
      <c r="O68" s="170">
        <f t="shared" si="25"/>
        <v>340255.266</v>
      </c>
      <c r="P68" s="20">
        <f t="shared" si="25"/>
        <v>2150</v>
      </c>
      <c r="Q68" s="20">
        <f t="shared" si="25"/>
        <v>2781.6022999999996</v>
      </c>
      <c r="R68" s="20">
        <f t="shared" si="25"/>
        <v>536196.73</v>
      </c>
      <c r="S68" s="25"/>
      <c r="T68" s="25"/>
      <c r="U68" s="25"/>
      <c r="V68" s="25">
        <f t="shared" si="7"/>
        <v>2150</v>
      </c>
      <c r="W68" s="25">
        <f t="shared" si="1"/>
        <v>2781.6022999999996</v>
      </c>
      <c r="X68" s="25">
        <f t="shared" si="2"/>
        <v>536196.73</v>
      </c>
      <c r="Y68" s="170">
        <f t="shared" ref="Y68:AD68" si="26">+Y61+Y64+Y66</f>
        <v>549</v>
      </c>
      <c r="Z68" s="170">
        <f t="shared" si="26"/>
        <v>2221.9846000000002</v>
      </c>
      <c r="AA68" s="108">
        <f t="shared" si="26"/>
        <v>251397.25899999999</v>
      </c>
      <c r="AB68" s="153">
        <f t="shared" si="26"/>
        <v>2003</v>
      </c>
      <c r="AC68" s="20">
        <f t="shared" si="26"/>
        <v>468.37674999999996</v>
      </c>
      <c r="AD68" s="20">
        <f t="shared" si="26"/>
        <v>92783.713000000018</v>
      </c>
      <c r="AE68" s="170">
        <f>AE61+AE62+AE64+AE66</f>
        <v>129</v>
      </c>
      <c r="AF68" s="170">
        <f>+AF61+AF64+AF66</f>
        <v>7.1913</v>
      </c>
      <c r="AG68" s="170">
        <f>AG61+AG62+AG64+AG66</f>
        <v>10965.24756</v>
      </c>
      <c r="AH68" s="20">
        <f>AH61+AH62+AH64+AH66</f>
        <v>88</v>
      </c>
      <c r="AI68" s="20">
        <f>+AI61+AI64+AI66</f>
        <v>30.8567</v>
      </c>
      <c r="AJ68" s="20">
        <f>AJ61+AJ62+AJ64+AJ66</f>
        <v>15363.725999999997</v>
      </c>
      <c r="AK68" s="170">
        <f>AK61+AK62+AK64+AK66</f>
        <v>171</v>
      </c>
      <c r="AL68" s="170">
        <f>+AL61+AL64+AL66</f>
        <v>13.299900000000001</v>
      </c>
      <c r="AM68" s="170">
        <f>AM61+AM62+AM64+AM66</f>
        <v>6753.3819999999996</v>
      </c>
      <c r="AN68" s="20">
        <f>AN61+AN62+AN64+AN66</f>
        <v>247</v>
      </c>
      <c r="AO68" s="20">
        <f>+AO61+AO64+AO66</f>
        <v>38.642899999999997</v>
      </c>
      <c r="AP68" s="20">
        <f>+AP61+AP64+AP66+AP62</f>
        <v>15280.749360000002</v>
      </c>
      <c r="AQ68" s="108">
        <f>SUM(J68,M68,V68,Y68,AB68,AE68,AH68,AK68,AN68)</f>
        <v>8910</v>
      </c>
      <c r="AR68" s="108">
        <f t="shared" si="14"/>
        <v>6648.0108100000007</v>
      </c>
      <c r="AS68" s="108">
        <f t="shared" si="14"/>
        <v>1328775.0389120029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27">+D63+D65+D67</f>
        <v>334</v>
      </c>
      <c r="E69" s="23">
        <f t="shared" si="27"/>
        <v>164.67345</v>
      </c>
      <c r="F69" s="24">
        <f t="shared" si="27"/>
        <v>121534.98000799716</v>
      </c>
      <c r="G69" s="181">
        <f t="shared" si="27"/>
        <v>102</v>
      </c>
      <c r="H69" s="84">
        <f t="shared" si="27"/>
        <v>1137.3564000000001</v>
      </c>
      <c r="I69" s="182">
        <f t="shared" si="27"/>
        <v>484178.158</v>
      </c>
      <c r="J69" s="116">
        <f t="shared" si="16"/>
        <v>436</v>
      </c>
      <c r="K69" s="116">
        <f t="shared" si="17"/>
        <v>1302.0298500000001</v>
      </c>
      <c r="L69" s="116">
        <f t="shared" si="18"/>
        <v>605713.13800799719</v>
      </c>
      <c r="M69" s="214">
        <f t="shared" ref="M69:R69" si="28">+M63+M65+M67</f>
        <v>189</v>
      </c>
      <c r="N69" s="214">
        <f t="shared" si="28"/>
        <v>1983.6942999999997</v>
      </c>
      <c r="O69" s="214">
        <f t="shared" si="28"/>
        <v>279625.85800000001</v>
      </c>
      <c r="P69" s="23">
        <f t="shared" si="28"/>
        <v>102</v>
      </c>
      <c r="Q69" s="23">
        <f t="shared" si="28"/>
        <v>6022.7748000000001</v>
      </c>
      <c r="R69" s="23">
        <f t="shared" si="28"/>
        <v>695858.88300000003</v>
      </c>
      <c r="S69" s="24"/>
      <c r="T69" s="24"/>
      <c r="U69" s="24"/>
      <c r="V69" s="116">
        <f t="shared" si="7"/>
        <v>102</v>
      </c>
      <c r="W69" s="116">
        <f t="shared" si="1"/>
        <v>6022.7748000000001</v>
      </c>
      <c r="X69" s="116">
        <f t="shared" si="2"/>
        <v>695858.88300000003</v>
      </c>
      <c r="Y69" s="214"/>
      <c r="Z69" s="214"/>
      <c r="AA69" s="109"/>
      <c r="AB69" s="157"/>
      <c r="AC69" s="23"/>
      <c r="AD69" s="23"/>
      <c r="AE69" s="214"/>
      <c r="AF69" s="214"/>
      <c r="AG69" s="214"/>
      <c r="AH69" s="23"/>
      <c r="AI69" s="23"/>
      <c r="AJ69" s="23"/>
      <c r="AK69" s="214"/>
      <c r="AL69" s="214"/>
      <c r="AM69" s="214"/>
      <c r="AN69" s="23"/>
      <c r="AO69" s="23"/>
      <c r="AP69" s="23"/>
      <c r="AQ69" s="45">
        <f t="shared" si="14"/>
        <v>727</v>
      </c>
      <c r="AR69" s="45">
        <f t="shared" si="14"/>
        <v>9308.4989500000011</v>
      </c>
      <c r="AS69" s="45">
        <f t="shared" si="14"/>
        <v>1581197.8790079972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65"/>
      <c r="H70" s="36"/>
      <c r="I70" s="135"/>
      <c r="J70" s="118">
        <f t="shared" si="16"/>
        <v>0</v>
      </c>
      <c r="K70" s="118">
        <f t="shared" si="17"/>
        <v>0</v>
      </c>
      <c r="L70" s="118">
        <f t="shared" si="18"/>
        <v>0</v>
      </c>
      <c r="M70" s="218"/>
      <c r="N70" s="36"/>
      <c r="O70" s="36"/>
      <c r="P70" s="36"/>
      <c r="Q70" s="36"/>
      <c r="R70" s="36"/>
      <c r="S70" s="37"/>
      <c r="T70" s="37"/>
      <c r="U70" s="37"/>
      <c r="V70" s="118">
        <f t="shared" si="7"/>
        <v>0</v>
      </c>
      <c r="W70" s="118">
        <f t="shared" ref="W70:W71" si="29">SUM(Q70,T70)</f>
        <v>0</v>
      </c>
      <c r="X70" s="118">
        <f t="shared" ref="X70:X71" si="30">SUM(R70,U70)</f>
        <v>0</v>
      </c>
      <c r="Y70" s="218"/>
      <c r="Z70" s="36"/>
      <c r="AA70" s="37"/>
      <c r="AB70" s="65"/>
      <c r="AC70" s="36"/>
      <c r="AD70" s="36"/>
      <c r="AE70" s="218"/>
      <c r="AF70" s="36"/>
      <c r="AG70" s="36"/>
      <c r="AH70" s="36"/>
      <c r="AI70" s="36"/>
      <c r="AJ70" s="36"/>
      <c r="AK70" s="218"/>
      <c r="AL70" s="36"/>
      <c r="AM70" s="36"/>
      <c r="AN70" s="36"/>
      <c r="AO70" s="36"/>
      <c r="AP70" s="36"/>
      <c r="AQ70" s="47">
        <f t="shared" si="14"/>
        <v>0</v>
      </c>
      <c r="AR70" s="47">
        <f t="shared" si="14"/>
        <v>0</v>
      </c>
      <c r="AS70" s="47">
        <f t="shared" si="14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31">D68+D69</f>
        <v>392</v>
      </c>
      <c r="E71" s="36">
        <f t="shared" si="31"/>
        <v>185.26285000000001</v>
      </c>
      <c r="F71" s="37">
        <f t="shared" si="31"/>
        <v>128842.75799999999</v>
      </c>
      <c r="G71" s="36">
        <f t="shared" si="31"/>
        <v>351</v>
      </c>
      <c r="H71" s="36">
        <f t="shared" si="31"/>
        <v>1228.08986</v>
      </c>
      <c r="I71" s="135">
        <f t="shared" si="31"/>
        <v>536649.34600000002</v>
      </c>
      <c r="J71" s="117">
        <f t="shared" si="16"/>
        <v>743</v>
      </c>
      <c r="K71" s="117">
        <f t="shared" si="17"/>
        <v>1413.3527100000001</v>
      </c>
      <c r="L71" s="117">
        <f t="shared" si="18"/>
        <v>665492.10400000005</v>
      </c>
      <c r="M71" s="218">
        <f t="shared" ref="M71:O71" si="32">M68+M69</f>
        <v>3455</v>
      </c>
      <c r="N71" s="36">
        <f t="shared" si="32"/>
        <v>2958.4277999999995</v>
      </c>
      <c r="O71" s="36">
        <f t="shared" si="32"/>
        <v>619881.12400000007</v>
      </c>
      <c r="P71" s="36">
        <f>P68+P69</f>
        <v>2252</v>
      </c>
      <c r="Q71" s="36">
        <f>Q68+Q69</f>
        <v>8804.3770999999997</v>
      </c>
      <c r="R71" s="36">
        <f>R68+R69</f>
        <v>1232055.6129999999</v>
      </c>
      <c r="S71" s="37"/>
      <c r="T71" s="37"/>
      <c r="U71" s="37"/>
      <c r="V71" s="117">
        <f t="shared" si="7"/>
        <v>2252</v>
      </c>
      <c r="W71" s="117">
        <f t="shared" si="29"/>
        <v>8804.3770999999997</v>
      </c>
      <c r="X71" s="117">
        <f t="shared" si="30"/>
        <v>1232055.6129999999</v>
      </c>
      <c r="Y71" s="218">
        <f t="shared" ref="Y71:AD71" si="33">Y68+Y69</f>
        <v>549</v>
      </c>
      <c r="Z71" s="36">
        <f t="shared" si="33"/>
        <v>2221.9846000000002</v>
      </c>
      <c r="AA71" s="37">
        <f t="shared" si="33"/>
        <v>251397.25899999999</v>
      </c>
      <c r="AB71" s="65">
        <f t="shared" si="33"/>
        <v>2003</v>
      </c>
      <c r="AC71" s="36">
        <f t="shared" si="33"/>
        <v>468.37674999999996</v>
      </c>
      <c r="AD71" s="36">
        <f t="shared" si="33"/>
        <v>92783.713000000018</v>
      </c>
      <c r="AE71" s="218">
        <f t="shared" ref="AE71:AJ71" si="34">AE68+AE69</f>
        <v>129</v>
      </c>
      <c r="AF71" s="36">
        <f t="shared" si="34"/>
        <v>7.1913</v>
      </c>
      <c r="AG71" s="36">
        <f t="shared" si="34"/>
        <v>10965.24756</v>
      </c>
      <c r="AH71" s="36">
        <f t="shared" si="34"/>
        <v>88</v>
      </c>
      <c r="AI71" s="36">
        <f t="shared" si="34"/>
        <v>30.8567</v>
      </c>
      <c r="AJ71" s="36">
        <f t="shared" si="34"/>
        <v>15363.725999999997</v>
      </c>
      <c r="AK71" s="218">
        <f>AK68+AK69</f>
        <v>171</v>
      </c>
      <c r="AL71" s="36">
        <f>AL68+AL69</f>
        <v>13.299900000000001</v>
      </c>
      <c r="AM71" s="36">
        <f>AM68+AM69</f>
        <v>6753.3819999999996</v>
      </c>
      <c r="AN71" s="36">
        <f>AN68+AN69</f>
        <v>247</v>
      </c>
      <c r="AO71" s="36">
        <f t="shared" ref="AO71:AP71" si="35">AO68+AO69</f>
        <v>38.642899999999997</v>
      </c>
      <c r="AP71" s="36">
        <f t="shared" si="35"/>
        <v>15280.749360000002</v>
      </c>
      <c r="AQ71" s="46">
        <f t="shared" si="14"/>
        <v>9637</v>
      </c>
      <c r="AR71" s="46">
        <f t="shared" si="14"/>
        <v>15956.509759999999</v>
      </c>
      <c r="AS71" s="46">
        <f t="shared" si="14"/>
        <v>2909972.9179199999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78</v>
      </c>
    </row>
    <row r="73" spans="1:49" ht="23.1" customHeight="1">
      <c r="D73" s="85"/>
      <c r="E73" s="85"/>
      <c r="F73" s="85"/>
      <c r="P73" s="85"/>
      <c r="Q73" s="85"/>
      <c r="R73" s="85"/>
      <c r="AR73" s="39"/>
      <c r="AS73" s="39"/>
    </row>
    <row r="74" spans="1:49" ht="23.1" customHeight="1">
      <c r="D74" s="85"/>
      <c r="E74" s="85"/>
      <c r="F74" s="85"/>
    </row>
    <row r="75" spans="1:49" ht="23.1" customHeight="1">
      <c r="D75" s="85"/>
      <c r="E75" s="85"/>
      <c r="F75" s="85"/>
    </row>
    <row r="76" spans="1:49" ht="23.1" customHeight="1">
      <c r="D76" s="85"/>
      <c r="E76" s="85"/>
      <c r="F76" s="85"/>
    </row>
    <row r="77" spans="1:49" ht="23.1" customHeight="1">
      <c r="D77" s="85"/>
      <c r="E77" s="85"/>
      <c r="F77" s="85"/>
    </row>
    <row r="78" spans="1:49" ht="23.1" customHeight="1">
      <c r="D78" s="85"/>
      <c r="E78" s="85"/>
      <c r="F78" s="85"/>
    </row>
    <row r="79" spans="1:49" ht="23.1" customHeight="1">
      <c r="D79" s="85"/>
      <c r="E79" s="85"/>
      <c r="F79" s="85"/>
    </row>
    <row r="80" spans="1:49" ht="23.1" customHeight="1">
      <c r="D80" s="85"/>
      <c r="E80" s="85"/>
      <c r="F80" s="85"/>
    </row>
    <row r="81" spans="4:25" ht="23.1" customHeight="1">
      <c r="D81" s="85"/>
      <c r="E81" s="85"/>
      <c r="F81" s="85"/>
    </row>
    <row r="82" spans="4:25">
      <c r="D82" s="85"/>
      <c r="E82" s="85"/>
      <c r="F82" s="85"/>
    </row>
    <row r="83" spans="4:25">
      <c r="D83" s="85"/>
      <c r="E83" s="85"/>
      <c r="F83" s="85"/>
    </row>
    <row r="84" spans="4:25">
      <c r="D84" s="85"/>
      <c r="E84" s="85"/>
      <c r="F84" s="85"/>
    </row>
    <row r="85" spans="4:25">
      <c r="D85" s="85"/>
      <c r="E85" s="85"/>
      <c r="F85" s="85"/>
    </row>
    <row r="86" spans="4:25">
      <c r="D86" s="86"/>
      <c r="E86" s="85"/>
      <c r="F86" s="85"/>
      <c r="G86" s="86"/>
      <c r="M86" s="39"/>
      <c r="P86" s="39"/>
      <c r="Y86" s="39"/>
    </row>
    <row r="87" spans="4:25">
      <c r="D87" s="86"/>
      <c r="E87" s="85"/>
      <c r="F87" s="85"/>
      <c r="G87" s="86"/>
      <c r="M87" s="39"/>
      <c r="P87" s="39"/>
      <c r="Y87" s="39"/>
    </row>
    <row r="88" spans="4:25">
      <c r="D88" s="86"/>
      <c r="E88" s="85"/>
      <c r="F88" s="85"/>
      <c r="G88" s="86"/>
      <c r="M88" s="39"/>
      <c r="P88" s="39"/>
      <c r="Y88" s="39"/>
    </row>
    <row r="89" spans="4:25">
      <c r="D89" s="86"/>
      <c r="E89" s="85"/>
      <c r="F89" s="85"/>
      <c r="G89" s="86"/>
      <c r="M89" s="39"/>
      <c r="P89" s="39"/>
      <c r="Y89" s="39"/>
    </row>
    <row r="90" spans="4:25">
      <c r="D90" s="86"/>
      <c r="E90" s="85"/>
      <c r="F90" s="85"/>
      <c r="G90" s="86"/>
      <c r="M90" s="39"/>
      <c r="P90" s="39"/>
      <c r="Y90" s="39"/>
    </row>
    <row r="91" spans="4:25">
      <c r="D91" s="86"/>
      <c r="E91" s="85"/>
      <c r="F91" s="85"/>
      <c r="G91" s="86"/>
      <c r="M91" s="39"/>
      <c r="P91" s="39"/>
      <c r="Y91" s="39"/>
    </row>
    <row r="92" spans="4:25">
      <c r="D92" s="86"/>
      <c r="E92" s="85"/>
      <c r="F92" s="85"/>
      <c r="G92" s="86"/>
      <c r="M92" s="39"/>
      <c r="P92" s="39"/>
      <c r="Y92" s="39"/>
    </row>
    <row r="93" spans="4:25">
      <c r="D93" s="86"/>
      <c r="E93" s="85"/>
      <c r="F93" s="85"/>
      <c r="G93" s="86"/>
      <c r="M93" s="39"/>
      <c r="P93" s="39"/>
      <c r="Y93" s="39"/>
    </row>
    <row r="94" spans="4:25">
      <c r="D94" s="86"/>
      <c r="E94" s="85"/>
      <c r="F94" s="85"/>
      <c r="G94" s="86"/>
      <c r="M94" s="39"/>
      <c r="P94" s="39"/>
      <c r="Y94" s="39"/>
    </row>
    <row r="95" spans="4:25">
      <c r="D95" s="86"/>
      <c r="E95" s="85"/>
      <c r="F95" s="85"/>
      <c r="G95" s="86"/>
      <c r="M95" s="39"/>
      <c r="P95" s="39"/>
      <c r="Y95" s="39"/>
    </row>
    <row r="96" spans="4:25">
      <c r="D96" s="39"/>
      <c r="G96" s="86"/>
      <c r="M96" s="39"/>
      <c r="P96" s="39"/>
      <c r="Y96" s="39"/>
    </row>
    <row r="97" spans="4:25">
      <c r="D97" s="39"/>
      <c r="G97" s="86"/>
      <c r="M97" s="39"/>
      <c r="P97" s="39"/>
      <c r="Y97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Y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17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170"/>
      <c r="H6" s="170"/>
      <c r="I6" s="170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70"/>
      <c r="N6" s="170"/>
      <c r="O6" s="170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4"/>
      <c r="N7" s="214"/>
      <c r="O7" s="214"/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70"/>
      <c r="N8" s="170"/>
      <c r="O8" s="170"/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/>
      <c r="E9" s="126"/>
      <c r="F9" s="126"/>
      <c r="G9" s="23"/>
      <c r="H9" s="23"/>
      <c r="I9" s="23"/>
      <c r="J9" s="116">
        <f t="shared" si="3"/>
        <v>0</v>
      </c>
      <c r="K9" s="116">
        <f t="shared" si="0"/>
        <v>0</v>
      </c>
      <c r="L9" s="116">
        <f t="shared" si="0"/>
        <v>0</v>
      </c>
      <c r="M9" s="214">
        <v>5</v>
      </c>
      <c r="N9" s="214">
        <v>877.74900000000002</v>
      </c>
      <c r="O9" s="214">
        <v>79181.906000000003</v>
      </c>
      <c r="P9" s="214">
        <v>19</v>
      </c>
      <c r="Q9" s="214">
        <v>3499.15</v>
      </c>
      <c r="R9" s="214">
        <v>301840.53000000003</v>
      </c>
      <c r="S9" s="24"/>
      <c r="T9" s="24"/>
      <c r="U9" s="24"/>
      <c r="V9" s="116">
        <f t="shared" si="4"/>
        <v>19</v>
      </c>
      <c r="W9" s="116">
        <f t="shared" si="1"/>
        <v>3499.15</v>
      </c>
      <c r="X9" s="116">
        <f t="shared" si="1"/>
        <v>301840.53000000003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24</v>
      </c>
      <c r="AR9" s="45">
        <f t="shared" si="5"/>
        <v>4376.8990000000003</v>
      </c>
      <c r="AS9" s="45">
        <f t="shared" si="2"/>
        <v>381022.43600000005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70"/>
      <c r="N10" s="170"/>
      <c r="O10" s="170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4"/>
      <c r="N11" s="214"/>
      <c r="O11" s="214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70"/>
      <c r="N12" s="170"/>
      <c r="O12" s="170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4"/>
      <c r="N13" s="214"/>
      <c r="O13" s="214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70"/>
      <c r="N14" s="170"/>
      <c r="O14" s="170"/>
      <c r="P14" s="170">
        <v>138</v>
      </c>
      <c r="Q14" s="170">
        <v>1118.42</v>
      </c>
      <c r="R14" s="170">
        <v>190940.54800000001</v>
      </c>
      <c r="S14" s="40"/>
      <c r="T14" s="40"/>
      <c r="U14" s="40"/>
      <c r="V14" s="25">
        <f t="shared" si="4"/>
        <v>138</v>
      </c>
      <c r="W14" s="25">
        <f t="shared" si="1"/>
        <v>1118.42</v>
      </c>
      <c r="X14" s="25">
        <f t="shared" si="1"/>
        <v>190940.54800000001</v>
      </c>
      <c r="Y14" s="170">
        <v>35</v>
      </c>
      <c r="Z14" s="170">
        <v>155.91970000000001</v>
      </c>
      <c r="AA14" s="108">
        <v>15014.678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173</v>
      </c>
      <c r="AR14" s="108">
        <f t="shared" si="5"/>
        <v>1274.3397</v>
      </c>
      <c r="AS14" s="108">
        <f t="shared" si="2"/>
        <v>205955.22600000002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4"/>
      <c r="N15" s="214"/>
      <c r="O15" s="214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>
        <v>9</v>
      </c>
      <c r="E16" s="125">
        <v>4.5327000000000002</v>
      </c>
      <c r="F16" s="125">
        <v>2522.5504410821759</v>
      </c>
      <c r="G16" s="20"/>
      <c r="H16" s="20"/>
      <c r="I16" s="20"/>
      <c r="J16" s="25">
        <f t="shared" si="3"/>
        <v>9</v>
      </c>
      <c r="K16" s="25">
        <f t="shared" si="0"/>
        <v>4.5327000000000002</v>
      </c>
      <c r="L16" s="25">
        <f t="shared" si="0"/>
        <v>2522.5504410821759</v>
      </c>
      <c r="M16" s="170"/>
      <c r="N16" s="170"/>
      <c r="O16" s="170"/>
      <c r="P16" s="170">
        <v>163</v>
      </c>
      <c r="Q16" s="170">
        <v>386.47590000000002</v>
      </c>
      <c r="R16" s="170">
        <v>111251.476</v>
      </c>
      <c r="S16" s="40"/>
      <c r="T16" s="40"/>
      <c r="U16" s="40"/>
      <c r="V16" s="25">
        <f t="shared" si="4"/>
        <v>163</v>
      </c>
      <c r="W16" s="25">
        <f t="shared" si="1"/>
        <v>386.47590000000002</v>
      </c>
      <c r="X16" s="25">
        <f t="shared" si="1"/>
        <v>111251.476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27</v>
      </c>
      <c r="AI16" s="20">
        <v>27.9453</v>
      </c>
      <c r="AJ16" s="20">
        <v>15044.159</v>
      </c>
      <c r="AK16" s="20"/>
      <c r="AL16" s="20"/>
      <c r="AM16" s="20"/>
      <c r="AN16" s="20"/>
      <c r="AO16" s="20"/>
      <c r="AP16" s="20"/>
      <c r="AQ16" s="108">
        <f t="shared" si="5"/>
        <v>199</v>
      </c>
      <c r="AR16" s="108">
        <f t="shared" si="5"/>
        <v>418.95389999999998</v>
      </c>
      <c r="AS16" s="108">
        <f t="shared" si="2"/>
        <v>128818.18544108217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4"/>
      <c r="N17" s="214"/>
      <c r="O17" s="214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70"/>
      <c r="N18" s="170"/>
      <c r="O18" s="170"/>
      <c r="P18" s="170">
        <v>58</v>
      </c>
      <c r="Q18" s="170">
        <v>91.952200000000005</v>
      </c>
      <c r="R18" s="170">
        <v>25104.21</v>
      </c>
      <c r="S18" s="110"/>
      <c r="T18" s="40"/>
      <c r="U18" s="40"/>
      <c r="V18" s="25">
        <f t="shared" si="4"/>
        <v>58</v>
      </c>
      <c r="W18" s="25">
        <f t="shared" si="1"/>
        <v>91.952200000000005</v>
      </c>
      <c r="X18" s="25">
        <f t="shared" si="1"/>
        <v>25104.21</v>
      </c>
      <c r="Y18" s="170"/>
      <c r="Z18" s="170"/>
      <c r="AA18" s="108"/>
      <c r="AB18" s="153"/>
      <c r="AC18" s="20"/>
      <c r="AD18" s="20"/>
      <c r="AE18" s="20">
        <v>144</v>
      </c>
      <c r="AF18" s="20">
        <v>7.4313000000000002</v>
      </c>
      <c r="AG18" s="20">
        <f>10976.408*1.08</f>
        <v>11854.520640000001</v>
      </c>
      <c r="AH18" s="20">
        <v>32</v>
      </c>
      <c r="AI18" s="20">
        <v>2.9087999999999998</v>
      </c>
      <c r="AJ18" s="20">
        <v>2488.665</v>
      </c>
      <c r="AK18" s="20"/>
      <c r="AL18" s="20"/>
      <c r="AM18" s="20"/>
      <c r="AN18" s="20"/>
      <c r="AO18" s="20"/>
      <c r="AP18" s="20"/>
      <c r="AQ18" s="108">
        <f t="shared" si="5"/>
        <v>234</v>
      </c>
      <c r="AR18" s="108">
        <f t="shared" si="5"/>
        <v>102.2923</v>
      </c>
      <c r="AS18" s="108">
        <f t="shared" si="2"/>
        <v>39447.395640000002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4"/>
      <c r="N19" s="214"/>
      <c r="O19" s="214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70"/>
      <c r="N20" s="170"/>
      <c r="O20" s="170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4"/>
      <c r="N21" s="214"/>
      <c r="O21" s="214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70"/>
      <c r="N22" s="170"/>
      <c r="O22" s="170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4"/>
      <c r="N23" s="214"/>
      <c r="O23" s="214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70">
        <v>16</v>
      </c>
      <c r="N24" s="170">
        <v>97.109499999999997</v>
      </c>
      <c r="O24" s="170">
        <v>14788.599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16</v>
      </c>
      <c r="AR24" s="108">
        <f t="shared" si="5"/>
        <v>97.109499999999997</v>
      </c>
      <c r="AS24" s="108">
        <f t="shared" si="5"/>
        <v>14788.599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4">
        <v>5</v>
      </c>
      <c r="N25" s="214">
        <v>37.036000000000001</v>
      </c>
      <c r="O25" s="214">
        <v>5006.8230000000003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5</v>
      </c>
      <c r="AR25" s="45">
        <f t="shared" si="5"/>
        <v>37.036000000000001</v>
      </c>
      <c r="AS25" s="45">
        <f t="shared" si="5"/>
        <v>5006.8230000000003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70"/>
      <c r="N26" s="170"/>
      <c r="O26" s="170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4"/>
      <c r="N27" s="214"/>
      <c r="O27" s="214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70"/>
      <c r="N28" s="170"/>
      <c r="O28" s="170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4"/>
      <c r="N29" s="214"/>
      <c r="O29" s="214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13</v>
      </c>
      <c r="E30" s="125">
        <v>4.3982999999999999</v>
      </c>
      <c r="F30" s="167">
        <v>1103.1210052692377</v>
      </c>
      <c r="G30" s="20">
        <v>10</v>
      </c>
      <c r="H30" s="20">
        <v>5.3909000000000002</v>
      </c>
      <c r="I30" s="20">
        <v>1474.325</v>
      </c>
      <c r="J30" s="25">
        <f t="shared" si="3"/>
        <v>23</v>
      </c>
      <c r="K30" s="25">
        <f t="shared" si="3"/>
        <v>9.789200000000001</v>
      </c>
      <c r="L30" s="25">
        <f t="shared" si="3"/>
        <v>2577.4460052692375</v>
      </c>
      <c r="M30" s="170"/>
      <c r="N30" s="170"/>
      <c r="O30" s="170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131</v>
      </c>
      <c r="Z30" s="170">
        <v>24.885200000000001</v>
      </c>
      <c r="AA30" s="108">
        <v>7256.1909999999998</v>
      </c>
      <c r="AB30" s="153">
        <v>503</v>
      </c>
      <c r="AC30" s="20">
        <v>61.723599999999998</v>
      </c>
      <c r="AD30" s="20">
        <v>20212.366999999998</v>
      </c>
      <c r="AE30" s="20"/>
      <c r="AF30" s="20"/>
      <c r="AG30" s="20"/>
      <c r="AH30" s="20">
        <v>39</v>
      </c>
      <c r="AI30" s="20">
        <v>2.2551999999999999</v>
      </c>
      <c r="AJ30" s="20">
        <v>4966.0330000000004</v>
      </c>
      <c r="AK30" s="20">
        <v>94</v>
      </c>
      <c r="AL30" s="20">
        <v>4.0377000000000001</v>
      </c>
      <c r="AM30" s="20">
        <v>2792.7469999999998</v>
      </c>
      <c r="AN30" s="20">
        <v>138</v>
      </c>
      <c r="AO30" s="20">
        <v>11.471629999999999</v>
      </c>
      <c r="AP30" s="20">
        <f>10222.579*1.08</f>
        <v>11040.385320000001</v>
      </c>
      <c r="AQ30" s="108">
        <f t="shared" si="5"/>
        <v>928</v>
      </c>
      <c r="AR30" s="108">
        <f t="shared" si="5"/>
        <v>114.16253</v>
      </c>
      <c r="AS30" s="108">
        <f t="shared" si="5"/>
        <v>48845.169325269242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4"/>
      <c r="N31" s="214"/>
      <c r="O31" s="214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70"/>
      <c r="N32" s="170"/>
      <c r="O32" s="170"/>
      <c r="P32" s="170">
        <v>38</v>
      </c>
      <c r="Q32" s="170">
        <v>120.6848</v>
      </c>
      <c r="R32" s="170">
        <v>12808.12</v>
      </c>
      <c r="S32" s="40"/>
      <c r="T32" s="40"/>
      <c r="U32" s="40"/>
      <c r="V32" s="25">
        <f t="shared" si="4"/>
        <v>38</v>
      </c>
      <c r="W32" s="25">
        <f t="shared" si="1"/>
        <v>120.6848</v>
      </c>
      <c r="X32" s="25">
        <f t="shared" si="1"/>
        <v>12808.12</v>
      </c>
      <c r="Y32" s="170">
        <v>20</v>
      </c>
      <c r="Z32" s="170">
        <v>152.23740000000001</v>
      </c>
      <c r="AA32" s="108">
        <v>14050.123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</v>
      </c>
      <c r="AL32" s="279">
        <v>0</v>
      </c>
      <c r="AM32" s="20">
        <v>2942.9189999999999</v>
      </c>
      <c r="AN32" s="20"/>
      <c r="AO32" s="20"/>
      <c r="AP32" s="20"/>
      <c r="AQ32" s="108">
        <f t="shared" si="5"/>
        <v>59</v>
      </c>
      <c r="AR32" s="108">
        <f t="shared" si="5"/>
        <v>272.92219999999998</v>
      </c>
      <c r="AS32" s="108">
        <f t="shared" si="5"/>
        <v>29801.162000000004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4"/>
      <c r="N33" s="214"/>
      <c r="O33" s="214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20"/>
      <c r="H34" s="20"/>
      <c r="I34" s="20"/>
      <c r="J34" s="25">
        <f t="shared" si="3"/>
        <v>0</v>
      </c>
      <c r="K34" s="25">
        <f t="shared" si="3"/>
        <v>0</v>
      </c>
      <c r="L34" s="25">
        <f t="shared" si="3"/>
        <v>0</v>
      </c>
      <c r="M34" s="170"/>
      <c r="N34" s="170"/>
      <c r="O34" s="170"/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2</v>
      </c>
      <c r="AC34" s="20">
        <v>7.5499999999999998E-2</v>
      </c>
      <c r="AD34" s="20">
        <v>21.472000000000001</v>
      </c>
      <c r="AE34" s="20"/>
      <c r="AF34" s="20"/>
      <c r="AG34" s="20"/>
      <c r="AH34" s="20">
        <v>1</v>
      </c>
      <c r="AI34" s="20">
        <v>0.30120000000000002</v>
      </c>
      <c r="AJ34" s="20">
        <v>39.049999999999997</v>
      </c>
      <c r="AK34" s="20"/>
      <c r="AL34" s="20"/>
      <c r="AM34" s="20"/>
      <c r="AN34" s="20"/>
      <c r="AO34" s="20"/>
      <c r="AP34" s="20"/>
      <c r="AQ34" s="108">
        <f t="shared" si="5"/>
        <v>3</v>
      </c>
      <c r="AR34" s="108">
        <f t="shared" si="5"/>
        <v>0.37670000000000003</v>
      </c>
      <c r="AS34" s="108">
        <f t="shared" si="5"/>
        <v>60.521999999999998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4"/>
      <c r="N35" s="214"/>
      <c r="O35" s="214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70"/>
      <c r="N36" s="170"/>
      <c r="O36" s="170"/>
      <c r="P36" s="170">
        <v>19</v>
      </c>
      <c r="Q36" s="170">
        <v>24.803000000000001</v>
      </c>
      <c r="R36" s="170">
        <v>2414.9789999999998</v>
      </c>
      <c r="S36" s="40"/>
      <c r="T36" s="40"/>
      <c r="U36" s="40"/>
      <c r="V36" s="25">
        <f t="shared" si="4"/>
        <v>19</v>
      </c>
      <c r="W36" s="25">
        <f t="shared" si="1"/>
        <v>24.803000000000001</v>
      </c>
      <c r="X36" s="25">
        <f t="shared" si="1"/>
        <v>2414.9789999999998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19</v>
      </c>
      <c r="AR36" s="108">
        <f t="shared" si="5"/>
        <v>24.803000000000001</v>
      </c>
      <c r="AS36" s="108">
        <f t="shared" si="5"/>
        <v>2414.9789999999998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4"/>
      <c r="N37" s="214"/>
      <c r="O37" s="214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24</v>
      </c>
      <c r="E38" s="125">
        <v>2.5516999999999999</v>
      </c>
      <c r="F38" s="168">
        <v>1566.8263966451602</v>
      </c>
      <c r="G38" s="20"/>
      <c r="H38" s="20"/>
      <c r="I38" s="20"/>
      <c r="J38" s="25">
        <f t="shared" si="3"/>
        <v>24</v>
      </c>
      <c r="K38" s="25">
        <f t="shared" si="3"/>
        <v>2.5516999999999999</v>
      </c>
      <c r="L38" s="25">
        <f t="shared" si="3"/>
        <v>1566.8263966451602</v>
      </c>
      <c r="M38" s="170"/>
      <c r="N38" s="170"/>
      <c r="O38" s="170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4</v>
      </c>
      <c r="AC38" s="20">
        <v>0.12790000000000001</v>
      </c>
      <c r="AD38" s="20">
        <v>50.936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28</v>
      </c>
      <c r="AR38" s="108">
        <f t="shared" si="5"/>
        <v>2.6795999999999998</v>
      </c>
      <c r="AS38" s="108">
        <f t="shared" si="5"/>
        <v>1617.7623966451602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4"/>
      <c r="N39" s="214"/>
      <c r="O39" s="214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70">
        <v>1</v>
      </c>
      <c r="N40" s="170">
        <v>5.4054000000000002</v>
      </c>
      <c r="O40" s="170">
        <v>227.02699999999999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5.4054000000000002</v>
      </c>
      <c r="AS40" s="108">
        <f t="shared" si="5"/>
        <v>227.02699999999999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4"/>
      <c r="N41" s="214"/>
      <c r="O41" s="214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20">
        <v>1</v>
      </c>
      <c r="H42" s="20">
        <v>17.251799999999999</v>
      </c>
      <c r="I42" s="20">
        <v>9600.82</v>
      </c>
      <c r="J42" s="25">
        <f t="shared" si="3"/>
        <v>1</v>
      </c>
      <c r="K42" s="25">
        <f t="shared" si="3"/>
        <v>17.251799999999999</v>
      </c>
      <c r="L42" s="25">
        <f t="shared" si="3"/>
        <v>9600.82</v>
      </c>
      <c r="M42" s="170">
        <v>15</v>
      </c>
      <c r="N42" s="170">
        <v>581.24879999999996</v>
      </c>
      <c r="O42" s="170">
        <v>226532.212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16</v>
      </c>
      <c r="AR42" s="108">
        <f t="shared" si="5"/>
        <v>598.50059999999996</v>
      </c>
      <c r="AS42" s="108">
        <f t="shared" si="5"/>
        <v>236133.03200000001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2</v>
      </c>
      <c r="E43" s="126">
        <v>36.142800000000001</v>
      </c>
      <c r="F43" s="127">
        <v>20764.243669614159</v>
      </c>
      <c r="G43" s="23">
        <v>9</v>
      </c>
      <c r="H43" s="23">
        <v>218.30600000000001</v>
      </c>
      <c r="I43" s="23">
        <v>139675.43799999999</v>
      </c>
      <c r="J43" s="116">
        <f t="shared" si="3"/>
        <v>11</v>
      </c>
      <c r="K43" s="116">
        <f t="shared" si="3"/>
        <v>254.44880000000001</v>
      </c>
      <c r="L43" s="116">
        <f t="shared" si="3"/>
        <v>160439.68166961416</v>
      </c>
      <c r="M43" s="214">
        <v>9</v>
      </c>
      <c r="N43" s="214">
        <v>221.99590000000001</v>
      </c>
      <c r="O43" s="214">
        <v>67100.663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20</v>
      </c>
      <c r="AR43" s="45">
        <f t="shared" si="5"/>
        <v>476.44470000000001</v>
      </c>
      <c r="AS43" s="45">
        <f t="shared" si="5"/>
        <v>227540.34466961416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70">
        <v>25</v>
      </c>
      <c r="N44" s="170">
        <v>1.1802999999999999</v>
      </c>
      <c r="O44" s="170">
        <v>514.93100000000004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25</v>
      </c>
      <c r="AR44" s="108">
        <f t="shared" si="5"/>
        <v>1.1802999999999999</v>
      </c>
      <c r="AS44" s="108">
        <f t="shared" si="5"/>
        <v>514.93100000000004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4"/>
      <c r="N45" s="214"/>
      <c r="O45" s="214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70"/>
      <c r="N46" s="170"/>
      <c r="O46" s="170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4"/>
      <c r="N47" s="214"/>
      <c r="O47" s="214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70"/>
      <c r="N48" s="170"/>
      <c r="O48" s="170"/>
      <c r="P48" s="170"/>
      <c r="Q48" s="170"/>
      <c r="R48" s="170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70"/>
      <c r="Z48" s="170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4">
        <v>1</v>
      </c>
      <c r="N49" s="214">
        <v>3.1011000000000002</v>
      </c>
      <c r="O49" s="214">
        <v>1172.547</v>
      </c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1</v>
      </c>
      <c r="AR49" s="45">
        <f t="shared" si="5"/>
        <v>3.1011000000000002</v>
      </c>
      <c r="AS49" s="45">
        <f t="shared" si="5"/>
        <v>1172.547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3"/>
        <v>0</v>
      </c>
      <c r="K50" s="25">
        <f t="shared" si="3"/>
        <v>0</v>
      </c>
      <c r="L50" s="25">
        <f t="shared" si="3"/>
        <v>0</v>
      </c>
      <c r="M50" s="170"/>
      <c r="N50" s="170"/>
      <c r="O50" s="170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4"/>
      <c r="N51" s="214"/>
      <c r="O51" s="214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70"/>
      <c r="N52" s="170"/>
      <c r="O52" s="170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4"/>
      <c r="N53" s="214"/>
      <c r="O53" s="214"/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70"/>
      <c r="N54" s="170"/>
      <c r="O54" s="170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3</v>
      </c>
      <c r="AL54" s="20">
        <v>3.2099999999999997E-2</v>
      </c>
      <c r="AM54" s="20">
        <v>28.445</v>
      </c>
      <c r="AN54" s="20">
        <v>17</v>
      </c>
      <c r="AO54" s="20">
        <v>0.64229999999999998</v>
      </c>
      <c r="AP54" s="20">
        <f>751.11*1.08</f>
        <v>811.19880000000012</v>
      </c>
      <c r="AQ54" s="108">
        <f t="shared" si="5"/>
        <v>20</v>
      </c>
      <c r="AR54" s="108">
        <f t="shared" si="5"/>
        <v>0.6744</v>
      </c>
      <c r="AS54" s="108">
        <f t="shared" si="5"/>
        <v>839.64380000000017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4"/>
      <c r="N55" s="214"/>
      <c r="O55" s="214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100</v>
      </c>
      <c r="B56" s="282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70">
        <v>1</v>
      </c>
      <c r="N56" s="170">
        <v>6.2E-2</v>
      </c>
      <c r="O56" s="170">
        <v>14.321999999999999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1</v>
      </c>
      <c r="AR56" s="108">
        <f t="shared" si="5"/>
        <v>6.2E-2</v>
      </c>
      <c r="AS56" s="108">
        <f t="shared" si="5"/>
        <v>14.321999999999999</v>
      </c>
      <c r="AT56" s="31" t="s">
        <v>23</v>
      </c>
      <c r="AU56" s="294" t="s">
        <v>100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23"/>
      <c r="H57" s="23"/>
      <c r="I57" s="183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4"/>
      <c r="N57" s="214"/>
      <c r="O57" s="214"/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3"/>
      <c r="G58" s="184"/>
      <c r="H58" s="185"/>
      <c r="I58" s="186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5">
        <v>1329</v>
      </c>
      <c r="N58" s="215">
        <v>62.087699999999998</v>
      </c>
      <c r="O58" s="215">
        <v>20723.406999999999</v>
      </c>
      <c r="P58" s="217"/>
      <c r="Q58" s="217"/>
      <c r="R58" s="217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7">
        <v>66</v>
      </c>
      <c r="Z58" s="217">
        <v>3.3277999999999999</v>
      </c>
      <c r="AA58" s="330">
        <v>1699.952</v>
      </c>
      <c r="AB58" s="188">
        <v>430</v>
      </c>
      <c r="AC58" s="174">
        <v>44.546399999999998</v>
      </c>
      <c r="AD58" s="174">
        <v>12501.388000000001</v>
      </c>
      <c r="AE58" s="174"/>
      <c r="AF58" s="174"/>
      <c r="AG58" s="174"/>
      <c r="AH58" s="20"/>
      <c r="AI58" s="187"/>
      <c r="AJ58" s="20"/>
      <c r="AK58" s="185">
        <v>14</v>
      </c>
      <c r="AL58" s="185">
        <v>0.83840000000000003</v>
      </c>
      <c r="AM58" s="185">
        <v>514.48400000000004</v>
      </c>
      <c r="AN58" s="174">
        <v>25</v>
      </c>
      <c r="AO58" s="174">
        <v>0.67359999999999998</v>
      </c>
      <c r="AP58" s="174">
        <f>853.65*1.08</f>
        <v>921.94200000000001</v>
      </c>
      <c r="AQ58" s="108">
        <f t="shared" ref="AQ58:AS71" si="7">SUM(J58,M58,V58,Y58,AB58,AE58,AH58,AK58,AN58)</f>
        <v>1864</v>
      </c>
      <c r="AR58" s="108">
        <f t="shared" si="7"/>
        <v>111.47389999999999</v>
      </c>
      <c r="AS58" s="108">
        <f t="shared" si="7"/>
        <v>36361.173000000003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25"/>
      <c r="E59" s="125"/>
      <c r="F59" s="125"/>
      <c r="G59" s="153"/>
      <c r="H59" s="187"/>
      <c r="I59" s="134"/>
      <c r="J59" s="95">
        <f t="shared" si="6"/>
        <v>0</v>
      </c>
      <c r="K59" s="95">
        <f t="shared" si="6"/>
        <v>0</v>
      </c>
      <c r="L59" s="95">
        <f t="shared" si="6"/>
        <v>0</v>
      </c>
      <c r="M59" s="170"/>
      <c r="N59" s="216"/>
      <c r="O59" s="170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33"/>
      <c r="AF59" s="33"/>
      <c r="AG59" s="33"/>
      <c r="AH59" s="20"/>
      <c r="AI59" s="187"/>
      <c r="AJ59" s="20"/>
      <c r="AK59" s="20"/>
      <c r="AL59" s="187"/>
      <c r="AM59" s="20"/>
      <c r="AN59" s="187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158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4">
        <v>105</v>
      </c>
      <c r="N60" s="214">
        <v>4.5217999999999998</v>
      </c>
      <c r="O60" s="214">
        <v>2659.4989999999998</v>
      </c>
      <c r="P60" s="214">
        <v>10</v>
      </c>
      <c r="Q60" s="214">
        <v>44.302999999999997</v>
      </c>
      <c r="R60" s="214">
        <v>8787.6720000000005</v>
      </c>
      <c r="S60" s="41"/>
      <c r="T60" s="41"/>
      <c r="U60" s="41"/>
      <c r="V60" s="112">
        <f t="shared" si="4"/>
        <v>10</v>
      </c>
      <c r="W60" s="112">
        <f t="shared" si="1"/>
        <v>44.302999999999997</v>
      </c>
      <c r="X60" s="112">
        <f t="shared" si="1"/>
        <v>8787.6720000000005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115</v>
      </c>
      <c r="AR60" s="45">
        <f t="shared" si="7"/>
        <v>48.824799999999996</v>
      </c>
      <c r="AS60" s="45">
        <f t="shared" si="7"/>
        <v>11447.171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f t="shared" ref="D61:I61" si="8">+D6+D8+D10+D12+D14+D16+D18+D20+D22+D24+D26+D28+D30+D32+D34+D36+D38+D40+D42+D44+D46+D48+D50+D52+D54+D56+D58</f>
        <v>46</v>
      </c>
      <c r="E61" s="131">
        <f t="shared" si="8"/>
        <v>11.482700000000001</v>
      </c>
      <c r="F61" s="133">
        <f t="shared" si="8"/>
        <v>5192.497842996574</v>
      </c>
      <c r="G61" s="188">
        <f t="shared" si="8"/>
        <v>11</v>
      </c>
      <c r="H61" s="174">
        <f t="shared" si="8"/>
        <v>22.642699999999998</v>
      </c>
      <c r="I61" s="172">
        <f t="shared" si="8"/>
        <v>11075.145</v>
      </c>
      <c r="J61" s="25">
        <f t="shared" si="6"/>
        <v>57</v>
      </c>
      <c r="K61" s="25">
        <f t="shared" si="6"/>
        <v>34.125399999999999</v>
      </c>
      <c r="L61" s="25">
        <f t="shared" si="6"/>
        <v>16267.642842996574</v>
      </c>
      <c r="M61" s="217">
        <f t="shared" ref="M61:R61" si="9">+M6+M8+M10+M12+M14+M16+M18+M20+M22+M24+M26+M28+M30+M32+M34+M36+M38+M40+M42+M44+M46+M48+M50+M52+M54+M56+M58</f>
        <v>1387</v>
      </c>
      <c r="N61" s="217">
        <f t="shared" si="9"/>
        <v>747.09370000000001</v>
      </c>
      <c r="O61" s="217">
        <f t="shared" si="9"/>
        <v>262800.49799999996</v>
      </c>
      <c r="P61" s="174">
        <f t="shared" si="9"/>
        <v>416</v>
      </c>
      <c r="Q61" s="174">
        <f t="shared" si="9"/>
        <v>1742.3359</v>
      </c>
      <c r="R61" s="174">
        <f t="shared" si="9"/>
        <v>342519.33299999998</v>
      </c>
      <c r="S61" s="52"/>
      <c r="T61" s="52"/>
      <c r="U61" s="52"/>
      <c r="V61" s="25">
        <f t="shared" si="4"/>
        <v>416</v>
      </c>
      <c r="W61" s="25">
        <f t="shared" si="1"/>
        <v>1742.3359</v>
      </c>
      <c r="X61" s="25">
        <f t="shared" si="1"/>
        <v>342519.33299999998</v>
      </c>
      <c r="Y61" s="217">
        <f t="shared" ref="Y61:AP61" si="10">+Y6+Y8+Y10+Y12+Y14+Y16+Y18+Y20+Y22+Y24+Y26+Y28+Y30+Y32+Y34+Y36+Y38+Y40+Y42+Y44+Y46+Y48+Y50+Y52+Y54+Y56+Y58</f>
        <v>252</v>
      </c>
      <c r="Z61" s="217">
        <f t="shared" si="10"/>
        <v>336.37010000000004</v>
      </c>
      <c r="AA61" s="330">
        <f t="shared" si="10"/>
        <v>38020.943999999996</v>
      </c>
      <c r="AB61" s="188">
        <f t="shared" si="10"/>
        <v>939</v>
      </c>
      <c r="AC61" s="174">
        <f t="shared" si="10"/>
        <v>106.4734</v>
      </c>
      <c r="AD61" s="174">
        <f t="shared" si="10"/>
        <v>32786.163</v>
      </c>
      <c r="AE61" s="185">
        <f t="shared" si="10"/>
        <v>144</v>
      </c>
      <c r="AF61" s="185">
        <f t="shared" si="10"/>
        <v>7.4313000000000002</v>
      </c>
      <c r="AG61" s="185">
        <f t="shared" si="10"/>
        <v>11854.520640000001</v>
      </c>
      <c r="AH61" s="174">
        <f t="shared" si="10"/>
        <v>99</v>
      </c>
      <c r="AI61" s="174">
        <f t="shared" si="10"/>
        <v>33.410499999999999</v>
      </c>
      <c r="AJ61" s="174">
        <f t="shared" si="10"/>
        <v>22537.906999999999</v>
      </c>
      <c r="AK61" s="185">
        <f t="shared" si="10"/>
        <v>112</v>
      </c>
      <c r="AL61" s="185">
        <f t="shared" si="10"/>
        <v>4.9081999999999999</v>
      </c>
      <c r="AM61" s="185">
        <f t="shared" si="10"/>
        <v>6278.5949999999993</v>
      </c>
      <c r="AN61" s="174">
        <f t="shared" si="10"/>
        <v>180</v>
      </c>
      <c r="AO61" s="174">
        <f t="shared" si="10"/>
        <v>12.78753</v>
      </c>
      <c r="AP61" s="174">
        <f t="shared" si="10"/>
        <v>12773.526120000002</v>
      </c>
      <c r="AQ61" s="108">
        <f t="shared" si="7"/>
        <v>3586</v>
      </c>
      <c r="AR61" s="108">
        <f t="shared" si="7"/>
        <v>3024.9360300000003</v>
      </c>
      <c r="AS61" s="108">
        <f t="shared" si="7"/>
        <v>745839.12960299652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101</v>
      </c>
      <c r="B62" s="303" t="s">
        <v>68</v>
      </c>
      <c r="C62" s="102" t="s">
        <v>66</v>
      </c>
      <c r="D62" s="125"/>
      <c r="E62" s="132"/>
      <c r="F62" s="125"/>
      <c r="G62" s="189"/>
      <c r="H62" s="25"/>
      <c r="I62" s="134"/>
      <c r="J62" s="95">
        <f t="shared" si="6"/>
        <v>0</v>
      </c>
      <c r="K62" s="95">
        <f t="shared" si="6"/>
        <v>0</v>
      </c>
      <c r="L62" s="95">
        <f t="shared" si="6"/>
        <v>0</v>
      </c>
      <c r="M62" s="170"/>
      <c r="N62" s="170"/>
      <c r="O62" s="170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101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1">+D7+D9+D11+D13+D15+D17+D19+D21+D23+D25+D27+D29+D31+D33+D35+D37+D39+D41+D43+D45+D47+D49+D51+D53+D55+D57+D60</f>
        <v>2</v>
      </c>
      <c r="E63" s="126">
        <f t="shared" si="11"/>
        <v>36.142800000000001</v>
      </c>
      <c r="F63" s="126">
        <f t="shared" si="11"/>
        <v>20764.243669614159</v>
      </c>
      <c r="G63" s="157">
        <f t="shared" si="11"/>
        <v>9</v>
      </c>
      <c r="H63" s="23">
        <f t="shared" si="11"/>
        <v>218.30600000000001</v>
      </c>
      <c r="I63" s="158">
        <f t="shared" si="11"/>
        <v>139675.43799999999</v>
      </c>
      <c r="J63" s="112">
        <f t="shared" si="6"/>
        <v>11</v>
      </c>
      <c r="K63" s="112">
        <f t="shared" si="6"/>
        <v>254.44880000000001</v>
      </c>
      <c r="L63" s="112">
        <f t="shared" si="6"/>
        <v>160439.68166961416</v>
      </c>
      <c r="M63" s="214">
        <f t="shared" ref="M63:R63" si="12">+M7+M9+M11+M13+M15+M17+M19+M21+M23+M25+M27+M29+M31+M33+M35+M37+M39+M41+M43+M45+M47+M49+M51+M53+M55+M57+M60</f>
        <v>125</v>
      </c>
      <c r="N63" s="214">
        <f t="shared" si="12"/>
        <v>1144.4038000000003</v>
      </c>
      <c r="O63" s="214">
        <f t="shared" si="12"/>
        <v>155121.43799999999</v>
      </c>
      <c r="P63" s="23">
        <f t="shared" si="12"/>
        <v>29</v>
      </c>
      <c r="Q63" s="23">
        <f t="shared" si="12"/>
        <v>3543.453</v>
      </c>
      <c r="R63" s="23">
        <f t="shared" si="12"/>
        <v>310628.20200000005</v>
      </c>
      <c r="S63" s="44"/>
      <c r="T63" s="44"/>
      <c r="U63" s="44"/>
      <c r="V63" s="112">
        <f t="shared" si="4"/>
        <v>29</v>
      </c>
      <c r="W63" s="112">
        <f t="shared" si="1"/>
        <v>3543.453</v>
      </c>
      <c r="X63" s="112">
        <f t="shared" si="1"/>
        <v>310628.20200000005</v>
      </c>
      <c r="Y63" s="214"/>
      <c r="Z63" s="214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165</v>
      </c>
      <c r="AR63" s="45">
        <f t="shared" si="7"/>
        <v>4942.3055999999997</v>
      </c>
      <c r="AS63" s="45">
        <f t="shared" si="7"/>
        <v>626189.32166961418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153">
        <v>153</v>
      </c>
      <c r="H64" s="20">
        <v>27.533000000000001</v>
      </c>
      <c r="I64" s="20">
        <v>28064.993999999999</v>
      </c>
      <c r="J64" s="25">
        <f t="shared" si="6"/>
        <v>153</v>
      </c>
      <c r="K64" s="25">
        <f t="shared" si="6"/>
        <v>27.533000000000001</v>
      </c>
      <c r="L64" s="25">
        <f t="shared" si="6"/>
        <v>28064.993999999999</v>
      </c>
      <c r="M64" s="170">
        <v>754</v>
      </c>
      <c r="N64" s="170">
        <v>70.346999999999994</v>
      </c>
      <c r="O64" s="170">
        <v>54199.578999999998</v>
      </c>
      <c r="P64" s="20">
        <v>841</v>
      </c>
      <c r="Q64" s="20">
        <v>71.677400000000006</v>
      </c>
      <c r="R64" s="20">
        <v>33902.881999999998</v>
      </c>
      <c r="S64" s="111"/>
      <c r="T64" s="40"/>
      <c r="U64" s="40"/>
      <c r="V64" s="25">
        <f t="shared" si="4"/>
        <v>841</v>
      </c>
      <c r="W64" s="25">
        <f t="shared" si="1"/>
        <v>71.677400000000006</v>
      </c>
      <c r="X64" s="25">
        <f t="shared" si="1"/>
        <v>33902.881999999998</v>
      </c>
      <c r="Y64" s="170">
        <v>15</v>
      </c>
      <c r="Z64" s="170">
        <v>682.96199999999999</v>
      </c>
      <c r="AA64" s="108">
        <v>47015.544000000002</v>
      </c>
      <c r="AB64" s="153">
        <v>32</v>
      </c>
      <c r="AC64" s="20">
        <v>53.872799999999998</v>
      </c>
      <c r="AD64" s="20">
        <v>4676.491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1795</v>
      </c>
      <c r="AR64" s="108">
        <f t="shared" si="7"/>
        <v>906.3922</v>
      </c>
      <c r="AS64" s="108">
        <f t="shared" si="7"/>
        <v>167859.49000000002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317</v>
      </c>
      <c r="E65" s="126">
        <v>31.332599999999999</v>
      </c>
      <c r="F65" s="127">
        <v>46127.746487389268</v>
      </c>
      <c r="G65" s="157">
        <v>50</v>
      </c>
      <c r="H65" s="23">
        <v>2.4847000000000001</v>
      </c>
      <c r="I65" s="23">
        <v>4369.0749999999998</v>
      </c>
      <c r="J65" s="116">
        <f t="shared" si="6"/>
        <v>367</v>
      </c>
      <c r="K65" s="116">
        <f t="shared" si="6"/>
        <v>33.817300000000003</v>
      </c>
      <c r="L65" s="116">
        <f t="shared" si="6"/>
        <v>50496.821487389265</v>
      </c>
      <c r="M65" s="214">
        <v>16</v>
      </c>
      <c r="N65" s="214">
        <v>0.76759999999999995</v>
      </c>
      <c r="O65" s="214">
        <v>450.99799999999999</v>
      </c>
      <c r="P65" s="23">
        <v>42</v>
      </c>
      <c r="Q65" s="23">
        <v>143.15119999999999</v>
      </c>
      <c r="R65" s="23">
        <v>22489.982</v>
      </c>
      <c r="S65" s="41"/>
      <c r="T65" s="41"/>
      <c r="U65" s="41"/>
      <c r="V65" s="116">
        <f t="shared" si="4"/>
        <v>42</v>
      </c>
      <c r="W65" s="116">
        <f t="shared" si="1"/>
        <v>143.15119999999999</v>
      </c>
      <c r="X65" s="116">
        <f t="shared" si="1"/>
        <v>22489.982</v>
      </c>
      <c r="Y65" s="214"/>
      <c r="Z65" s="214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425</v>
      </c>
      <c r="AR65" s="45">
        <f t="shared" si="7"/>
        <v>177.73609999999999</v>
      </c>
      <c r="AS65" s="45">
        <f t="shared" si="7"/>
        <v>73437.801487389268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190"/>
      <c r="H66" s="175"/>
      <c r="I66" s="175"/>
      <c r="J66" s="25">
        <f t="shared" si="6"/>
        <v>0</v>
      </c>
      <c r="K66" s="25">
        <f t="shared" si="6"/>
        <v>0</v>
      </c>
      <c r="L66" s="25">
        <f t="shared" si="6"/>
        <v>0</v>
      </c>
      <c r="M66" s="170"/>
      <c r="N66" s="170"/>
      <c r="O66" s="170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91"/>
      <c r="H67" s="177"/>
      <c r="I67" s="177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4"/>
      <c r="N67" s="214"/>
      <c r="O67" s="214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102</v>
      </c>
      <c r="B68" s="309"/>
      <c r="C68" s="102" t="s">
        <v>23</v>
      </c>
      <c r="D68" s="20">
        <f t="shared" ref="D68:I68" si="13">+D61+D64+D66</f>
        <v>46</v>
      </c>
      <c r="E68" s="20">
        <f t="shared" si="13"/>
        <v>11.482700000000001</v>
      </c>
      <c r="F68" s="25">
        <f t="shared" si="13"/>
        <v>5192.497842996574</v>
      </c>
      <c r="G68" s="179">
        <f t="shared" si="13"/>
        <v>164</v>
      </c>
      <c r="H68" s="83">
        <f t="shared" si="13"/>
        <v>50.175699999999999</v>
      </c>
      <c r="I68" s="180">
        <f t="shared" si="13"/>
        <v>39140.138999999996</v>
      </c>
      <c r="J68" s="25">
        <f t="shared" si="6"/>
        <v>210</v>
      </c>
      <c r="K68" s="25">
        <f t="shared" si="6"/>
        <v>61.6584</v>
      </c>
      <c r="L68" s="25">
        <f t="shared" si="6"/>
        <v>44332.636842996566</v>
      </c>
      <c r="M68" s="170">
        <f>+M61+M64+M66</f>
        <v>2141</v>
      </c>
      <c r="N68" s="170">
        <f t="shared" ref="N68:O68" si="14">+N61+N64+N66</f>
        <v>817.44069999999999</v>
      </c>
      <c r="O68" s="170">
        <f t="shared" si="14"/>
        <v>317000.07699999993</v>
      </c>
      <c r="P68" s="20">
        <f>+P61+P64+P66</f>
        <v>1257</v>
      </c>
      <c r="Q68" s="20">
        <f t="shared" ref="Q68:R68" si="15">+Q61+Q64+Q66</f>
        <v>1814.0133000000001</v>
      </c>
      <c r="R68" s="20">
        <f t="shared" si="15"/>
        <v>376422.21499999997</v>
      </c>
      <c r="S68" s="25"/>
      <c r="T68" s="25"/>
      <c r="U68" s="25"/>
      <c r="V68" s="25">
        <f t="shared" si="4"/>
        <v>1257</v>
      </c>
      <c r="W68" s="25">
        <f t="shared" si="1"/>
        <v>1814.0133000000001</v>
      </c>
      <c r="X68" s="25">
        <f t="shared" si="1"/>
        <v>376422.21499999997</v>
      </c>
      <c r="Y68" s="170">
        <f>+Y61+Y64+Y66</f>
        <v>267</v>
      </c>
      <c r="Z68" s="170">
        <f t="shared" ref="Z68:AD68" si="16">+Z61+Z64+Z66</f>
        <v>1019.3321000000001</v>
      </c>
      <c r="AA68" s="108">
        <f t="shared" si="16"/>
        <v>85036.487999999998</v>
      </c>
      <c r="AB68" s="153">
        <f t="shared" si="16"/>
        <v>971</v>
      </c>
      <c r="AC68" s="20">
        <f t="shared" si="16"/>
        <v>160.34620000000001</v>
      </c>
      <c r="AD68" s="20">
        <f t="shared" si="16"/>
        <v>37462.654000000002</v>
      </c>
      <c r="AE68" s="20">
        <f>AE61+AE62+AE64+AE66</f>
        <v>144</v>
      </c>
      <c r="AF68" s="20">
        <f>+AF61+AF64+AF66</f>
        <v>7.4313000000000002</v>
      </c>
      <c r="AG68" s="20">
        <f>AG61+AG62+AG64+AG66</f>
        <v>11854.520640000001</v>
      </c>
      <c r="AH68" s="20">
        <f>AH61+AH62+AH64+AH66</f>
        <v>99</v>
      </c>
      <c r="AI68" s="20">
        <f>+AI61+AI64+AI66</f>
        <v>33.410499999999999</v>
      </c>
      <c r="AJ68" s="20">
        <f>AJ61+AJ62+AJ64+AJ66</f>
        <v>22537.906999999999</v>
      </c>
      <c r="AK68" s="20">
        <f>AK61+AK62+AK64+AK66</f>
        <v>112</v>
      </c>
      <c r="AL68" s="20">
        <f>+AL61+AL64+AL66</f>
        <v>4.9081999999999999</v>
      </c>
      <c r="AM68" s="20">
        <f>AM61+AM62+AM64+AM66</f>
        <v>6278.5949999999993</v>
      </c>
      <c r="AN68" s="20">
        <f>AN61+AN62+AN64+AN66</f>
        <v>180</v>
      </c>
      <c r="AO68" s="20">
        <f>+AO61+AO64+AO66</f>
        <v>12.78753</v>
      </c>
      <c r="AP68" s="20">
        <f>+AP61+AP64+AP66+AP62</f>
        <v>12773.526120000002</v>
      </c>
      <c r="AQ68" s="108">
        <f t="shared" si="7"/>
        <v>5381</v>
      </c>
      <c r="AR68" s="108">
        <f t="shared" si="7"/>
        <v>3931.3282300000001</v>
      </c>
      <c r="AS68" s="108">
        <f t="shared" si="7"/>
        <v>913698.61960299651</v>
      </c>
      <c r="AT68" s="31" t="s">
        <v>23</v>
      </c>
      <c r="AU68" s="312" t="s">
        <v>102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7">+D63+D65+D67</f>
        <v>319</v>
      </c>
      <c r="E69" s="23">
        <f t="shared" si="17"/>
        <v>67.475400000000008</v>
      </c>
      <c r="F69" s="24">
        <f t="shared" si="17"/>
        <v>66891.990157003427</v>
      </c>
      <c r="G69" s="181">
        <f t="shared" si="17"/>
        <v>59</v>
      </c>
      <c r="H69" s="84">
        <f t="shared" si="17"/>
        <v>220.79070000000002</v>
      </c>
      <c r="I69" s="84">
        <f t="shared" si="17"/>
        <v>144044.51300000001</v>
      </c>
      <c r="J69" s="116">
        <f t="shared" si="6"/>
        <v>378</v>
      </c>
      <c r="K69" s="116">
        <f t="shared" si="6"/>
        <v>288.26610000000005</v>
      </c>
      <c r="L69" s="116">
        <f t="shared" si="6"/>
        <v>210936.50315700343</v>
      </c>
      <c r="M69" s="214">
        <f t="shared" ref="M69:R69" si="18">+M63+M65+M67</f>
        <v>141</v>
      </c>
      <c r="N69" s="214">
        <f t="shared" si="18"/>
        <v>1145.1714000000002</v>
      </c>
      <c r="O69" s="214">
        <f t="shared" si="18"/>
        <v>155572.43599999999</v>
      </c>
      <c r="P69" s="23">
        <f t="shared" si="18"/>
        <v>71</v>
      </c>
      <c r="Q69" s="23">
        <f t="shared" si="18"/>
        <v>3686.6041999999998</v>
      </c>
      <c r="R69" s="23">
        <f t="shared" si="18"/>
        <v>333118.18400000007</v>
      </c>
      <c r="S69" s="24"/>
      <c r="T69" s="24"/>
      <c r="U69" s="24"/>
      <c r="V69" s="116">
        <f t="shared" si="4"/>
        <v>71</v>
      </c>
      <c r="W69" s="116">
        <f t="shared" si="1"/>
        <v>3686.6041999999998</v>
      </c>
      <c r="X69" s="116">
        <f t="shared" si="1"/>
        <v>333118.18400000007</v>
      </c>
      <c r="Y69" s="214"/>
      <c r="Z69" s="214"/>
      <c r="AA69" s="109"/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590</v>
      </c>
      <c r="AR69" s="45">
        <f t="shared" si="7"/>
        <v>5120.0416999999998</v>
      </c>
      <c r="AS69" s="45">
        <f t="shared" si="7"/>
        <v>699627.12315700343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103</v>
      </c>
      <c r="B70" s="317" t="s">
        <v>75</v>
      </c>
      <c r="C70" s="317"/>
      <c r="D70" s="36"/>
      <c r="E70" s="36"/>
      <c r="F70" s="37"/>
      <c r="G70" s="65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218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103</v>
      </c>
      <c r="AU70" s="317" t="s">
        <v>75</v>
      </c>
      <c r="AV70" s="319"/>
      <c r="AW70" s="12"/>
    </row>
    <row r="71" spans="1:49" ht="24" customHeight="1" thickBot="1">
      <c r="A71" s="304" t="s">
        <v>104</v>
      </c>
      <c r="B71" s="305" t="s">
        <v>77</v>
      </c>
      <c r="C71" s="305"/>
      <c r="D71" s="36">
        <f t="shared" ref="D71:I71" si="19">D68+D69</f>
        <v>365</v>
      </c>
      <c r="E71" s="36">
        <f t="shared" si="19"/>
        <v>78.958100000000002</v>
      </c>
      <c r="F71" s="37">
        <f t="shared" si="19"/>
        <v>72084.487999999998</v>
      </c>
      <c r="G71" s="65">
        <f t="shared" si="19"/>
        <v>223</v>
      </c>
      <c r="H71" s="36">
        <f t="shared" si="19"/>
        <v>270.96640000000002</v>
      </c>
      <c r="I71" s="36">
        <f t="shared" si="19"/>
        <v>183184.652</v>
      </c>
      <c r="J71" s="117">
        <f t="shared" si="6"/>
        <v>588</v>
      </c>
      <c r="K71" s="117">
        <f t="shared" si="6"/>
        <v>349.92450000000002</v>
      </c>
      <c r="L71" s="117">
        <f t="shared" si="6"/>
        <v>255269.14</v>
      </c>
      <c r="M71" s="218">
        <f t="shared" ref="M71:R71" si="20">M68+M69</f>
        <v>2282</v>
      </c>
      <c r="N71" s="36">
        <f t="shared" si="20"/>
        <v>1962.6121000000003</v>
      </c>
      <c r="O71" s="36">
        <f t="shared" si="20"/>
        <v>472572.51299999992</v>
      </c>
      <c r="P71" s="36">
        <f t="shared" si="20"/>
        <v>1328</v>
      </c>
      <c r="Q71" s="36">
        <f t="shared" si="20"/>
        <v>5500.6175000000003</v>
      </c>
      <c r="R71" s="36">
        <f t="shared" si="20"/>
        <v>709540.39899999998</v>
      </c>
      <c r="S71" s="37"/>
      <c r="T71" s="37"/>
      <c r="U71" s="37"/>
      <c r="V71" s="117">
        <f t="shared" si="4"/>
        <v>1328</v>
      </c>
      <c r="W71" s="117">
        <f t="shared" si="4"/>
        <v>5500.6175000000003</v>
      </c>
      <c r="X71" s="117">
        <f t="shared" si="4"/>
        <v>709540.39899999998</v>
      </c>
      <c r="Y71" s="218">
        <f t="shared" ref="Y71:AP71" si="21">Y68+Y69</f>
        <v>267</v>
      </c>
      <c r="Z71" s="36">
        <f t="shared" si="21"/>
        <v>1019.3321000000001</v>
      </c>
      <c r="AA71" s="37">
        <f t="shared" si="21"/>
        <v>85036.487999999998</v>
      </c>
      <c r="AB71" s="65">
        <f t="shared" si="21"/>
        <v>971</v>
      </c>
      <c r="AC71" s="36">
        <f t="shared" si="21"/>
        <v>160.34620000000001</v>
      </c>
      <c r="AD71" s="36">
        <f t="shared" si="21"/>
        <v>37462.654000000002</v>
      </c>
      <c r="AE71" s="36">
        <f t="shared" si="21"/>
        <v>144</v>
      </c>
      <c r="AF71" s="36">
        <f t="shared" si="21"/>
        <v>7.4313000000000002</v>
      </c>
      <c r="AG71" s="36">
        <f t="shared" si="21"/>
        <v>11854.520640000001</v>
      </c>
      <c r="AH71" s="36">
        <f t="shared" si="21"/>
        <v>99</v>
      </c>
      <c r="AI71" s="36">
        <f t="shared" si="21"/>
        <v>33.410499999999999</v>
      </c>
      <c r="AJ71" s="36">
        <f t="shared" si="21"/>
        <v>22537.906999999999</v>
      </c>
      <c r="AK71" s="36">
        <f t="shared" si="21"/>
        <v>112</v>
      </c>
      <c r="AL71" s="36">
        <f t="shared" si="21"/>
        <v>4.9081999999999999</v>
      </c>
      <c r="AM71" s="36">
        <f t="shared" si="21"/>
        <v>6278.5949999999993</v>
      </c>
      <c r="AN71" s="36">
        <f t="shared" si="21"/>
        <v>180</v>
      </c>
      <c r="AO71" s="36">
        <f t="shared" si="21"/>
        <v>12.78753</v>
      </c>
      <c r="AP71" s="36">
        <f t="shared" si="21"/>
        <v>12773.526120000002</v>
      </c>
      <c r="AQ71" s="46">
        <f t="shared" si="7"/>
        <v>5971</v>
      </c>
      <c r="AR71" s="46">
        <f t="shared" si="7"/>
        <v>9051.3699300000007</v>
      </c>
      <c r="AS71" s="46">
        <f t="shared" si="7"/>
        <v>1613325.7427599998</v>
      </c>
      <c r="AT71" s="306" t="s">
        <v>104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79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3月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170"/>
      <c r="H6" s="170"/>
      <c r="I6" s="170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70"/>
      <c r="N6" s="170"/>
      <c r="O6" s="170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4"/>
      <c r="N7" s="214"/>
      <c r="O7" s="214"/>
      <c r="P7" s="214"/>
      <c r="Q7" s="214"/>
      <c r="R7" s="214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70"/>
      <c r="N8" s="170"/>
      <c r="O8" s="170"/>
      <c r="P8" s="170">
        <v>2</v>
      </c>
      <c r="Q8" s="170">
        <v>250.75</v>
      </c>
      <c r="R8" s="170">
        <v>22656.674999999999</v>
      </c>
      <c r="S8" s="25"/>
      <c r="T8" s="25"/>
      <c r="U8" s="25"/>
      <c r="V8" s="25">
        <f t="shared" ref="V8:X71" si="4">SUM(P8,S8)</f>
        <v>2</v>
      </c>
      <c r="W8" s="25">
        <f t="shared" si="1"/>
        <v>250.75</v>
      </c>
      <c r="X8" s="25">
        <f t="shared" si="1"/>
        <v>22656.674999999999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2</v>
      </c>
      <c r="AR8" s="108">
        <f t="shared" si="5"/>
        <v>250.75</v>
      </c>
      <c r="AS8" s="108">
        <f t="shared" si="2"/>
        <v>22656.674999999999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/>
      <c r="E9" s="126"/>
      <c r="F9" s="126"/>
      <c r="G9" s="23"/>
      <c r="H9" s="23"/>
      <c r="I9" s="23"/>
      <c r="J9" s="116">
        <f t="shared" si="3"/>
        <v>0</v>
      </c>
      <c r="K9" s="116">
        <f t="shared" si="0"/>
        <v>0</v>
      </c>
      <c r="L9" s="116">
        <f t="shared" si="0"/>
        <v>0</v>
      </c>
      <c r="M9" s="214"/>
      <c r="N9" s="214"/>
      <c r="O9" s="214"/>
      <c r="P9" s="214">
        <v>5</v>
      </c>
      <c r="Q9" s="214">
        <v>675.76599999999996</v>
      </c>
      <c r="R9" s="214">
        <v>56263.41</v>
      </c>
      <c r="S9" s="24"/>
      <c r="T9" s="24"/>
      <c r="U9" s="24"/>
      <c r="V9" s="116">
        <f t="shared" si="4"/>
        <v>5</v>
      </c>
      <c r="W9" s="116">
        <f t="shared" si="1"/>
        <v>675.76599999999996</v>
      </c>
      <c r="X9" s="116">
        <f t="shared" si="1"/>
        <v>56263.41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5</v>
      </c>
      <c r="AR9" s="45">
        <f t="shared" si="5"/>
        <v>675.76599999999996</v>
      </c>
      <c r="AS9" s="45">
        <f t="shared" si="2"/>
        <v>56263.41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70"/>
      <c r="N10" s="170"/>
      <c r="O10" s="170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4"/>
      <c r="N11" s="214"/>
      <c r="O11" s="214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70"/>
      <c r="N12" s="170"/>
      <c r="O12" s="170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4"/>
      <c r="N13" s="214"/>
      <c r="O13" s="214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70"/>
      <c r="N14" s="170"/>
      <c r="O14" s="170"/>
      <c r="P14" s="170">
        <v>175</v>
      </c>
      <c r="Q14" s="170">
        <v>1726.6279999999999</v>
      </c>
      <c r="R14" s="170">
        <v>283136.00799999997</v>
      </c>
      <c r="S14" s="40"/>
      <c r="T14" s="40"/>
      <c r="U14" s="40"/>
      <c r="V14" s="25">
        <f t="shared" si="4"/>
        <v>175</v>
      </c>
      <c r="W14" s="25">
        <f t="shared" si="1"/>
        <v>1726.6279999999999</v>
      </c>
      <c r="X14" s="25">
        <f t="shared" si="1"/>
        <v>283136.00799999997</v>
      </c>
      <c r="Y14" s="170">
        <v>40</v>
      </c>
      <c r="Z14" s="170">
        <v>239.92099999999999</v>
      </c>
      <c r="AA14" s="108">
        <v>26179.528999999999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215</v>
      </c>
      <c r="AR14" s="108">
        <f t="shared" si="5"/>
        <v>1966.549</v>
      </c>
      <c r="AS14" s="108">
        <f t="shared" si="2"/>
        <v>309315.53699999995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4"/>
      <c r="N15" s="214"/>
      <c r="O15" s="214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>
        <v>8</v>
      </c>
      <c r="E16" s="125">
        <v>3.2999000000000001</v>
      </c>
      <c r="F16" s="125">
        <v>2023.6548282552478</v>
      </c>
      <c r="G16" s="20">
        <v>9</v>
      </c>
      <c r="H16" s="20">
        <v>2.2477</v>
      </c>
      <c r="I16" s="20">
        <v>1393.0239999999999</v>
      </c>
      <c r="J16" s="25">
        <f t="shared" si="3"/>
        <v>17</v>
      </c>
      <c r="K16" s="25">
        <f t="shared" si="0"/>
        <v>5.5476000000000001</v>
      </c>
      <c r="L16" s="25">
        <f t="shared" si="0"/>
        <v>3416.6788282552479</v>
      </c>
      <c r="M16" s="170"/>
      <c r="N16" s="170"/>
      <c r="O16" s="170"/>
      <c r="P16" s="170">
        <v>214</v>
      </c>
      <c r="Q16" s="170">
        <v>426.03960000000001</v>
      </c>
      <c r="R16" s="170">
        <v>140424.24600000001</v>
      </c>
      <c r="S16" s="40"/>
      <c r="T16" s="40"/>
      <c r="U16" s="40"/>
      <c r="V16" s="25">
        <f t="shared" si="4"/>
        <v>214</v>
      </c>
      <c r="W16" s="25">
        <f t="shared" si="1"/>
        <v>426.03960000000001</v>
      </c>
      <c r="X16" s="25">
        <f t="shared" si="1"/>
        <v>140424.24600000001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1</v>
      </c>
      <c r="AI16" s="20">
        <v>0.96850000000000003</v>
      </c>
      <c r="AJ16" s="20">
        <v>490.37599999999998</v>
      </c>
      <c r="AK16" s="20"/>
      <c r="AL16" s="20"/>
      <c r="AM16" s="20"/>
      <c r="AN16" s="20"/>
      <c r="AO16" s="20"/>
      <c r="AP16" s="20"/>
      <c r="AQ16" s="108">
        <f t="shared" si="5"/>
        <v>232</v>
      </c>
      <c r="AR16" s="108">
        <f t="shared" si="5"/>
        <v>432.5557</v>
      </c>
      <c r="AS16" s="108">
        <f t="shared" si="2"/>
        <v>144331.30082825525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4"/>
      <c r="N17" s="214"/>
      <c r="O17" s="214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70"/>
      <c r="N18" s="170"/>
      <c r="O18" s="170"/>
      <c r="P18" s="170">
        <v>48</v>
      </c>
      <c r="Q18" s="170">
        <v>103.7971</v>
      </c>
      <c r="R18" s="170">
        <v>23155.901999999998</v>
      </c>
      <c r="S18" s="110"/>
      <c r="T18" s="40"/>
      <c r="U18" s="40"/>
      <c r="V18" s="25">
        <f t="shared" si="4"/>
        <v>48</v>
      </c>
      <c r="W18" s="25">
        <f t="shared" si="1"/>
        <v>103.7971</v>
      </c>
      <c r="X18" s="25">
        <f t="shared" si="1"/>
        <v>23155.901999999998</v>
      </c>
      <c r="Y18" s="170"/>
      <c r="Z18" s="170"/>
      <c r="AA18" s="108"/>
      <c r="AB18" s="153"/>
      <c r="AC18" s="20"/>
      <c r="AD18" s="20"/>
      <c r="AE18" s="20">
        <v>125</v>
      </c>
      <c r="AF18" s="20">
        <v>8.4352</v>
      </c>
      <c r="AG18" s="20">
        <f>14536.35*1.08</f>
        <v>15699.258000000002</v>
      </c>
      <c r="AH18" s="20">
        <v>57</v>
      </c>
      <c r="AI18" s="20">
        <v>6.2538999999999998</v>
      </c>
      <c r="AJ18" s="20">
        <v>2337.489</v>
      </c>
      <c r="AK18" s="20"/>
      <c r="AL18" s="20"/>
      <c r="AM18" s="20"/>
      <c r="AN18" s="20"/>
      <c r="AO18" s="20"/>
      <c r="AP18" s="20"/>
      <c r="AQ18" s="108">
        <f t="shared" si="5"/>
        <v>230</v>
      </c>
      <c r="AR18" s="108">
        <f t="shared" si="5"/>
        <v>118.4862</v>
      </c>
      <c r="AS18" s="108">
        <f t="shared" si="2"/>
        <v>41192.649000000005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4"/>
      <c r="N19" s="214"/>
      <c r="O19" s="214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70"/>
      <c r="N20" s="170"/>
      <c r="O20" s="170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4"/>
      <c r="N21" s="214"/>
      <c r="O21" s="214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70"/>
      <c r="N22" s="170"/>
      <c r="O22" s="170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4"/>
      <c r="N23" s="214"/>
      <c r="O23" s="214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70">
        <v>17</v>
      </c>
      <c r="N24" s="170">
        <v>128.39750000000001</v>
      </c>
      <c r="O24" s="170">
        <v>15867.552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17</v>
      </c>
      <c r="AR24" s="108">
        <f t="shared" si="5"/>
        <v>128.39750000000001</v>
      </c>
      <c r="AS24" s="108">
        <f t="shared" si="5"/>
        <v>15867.552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4">
        <v>9</v>
      </c>
      <c r="N25" s="214">
        <v>95.352999999999994</v>
      </c>
      <c r="O25" s="214">
        <v>12326.368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9</v>
      </c>
      <c r="AR25" s="45">
        <f t="shared" si="5"/>
        <v>95.352999999999994</v>
      </c>
      <c r="AS25" s="45">
        <f t="shared" si="5"/>
        <v>12326.368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70"/>
      <c r="N26" s="170"/>
      <c r="O26" s="170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4"/>
      <c r="N27" s="214"/>
      <c r="O27" s="214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70"/>
      <c r="N28" s="170"/>
      <c r="O28" s="170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4"/>
      <c r="N29" s="214"/>
      <c r="O29" s="214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15</v>
      </c>
      <c r="E30" s="125">
        <v>3.1513</v>
      </c>
      <c r="F30" s="167">
        <v>1498.7240431066925</v>
      </c>
      <c r="G30" s="20">
        <v>9</v>
      </c>
      <c r="H30" s="20">
        <v>2.6255000000000002</v>
      </c>
      <c r="I30" s="20">
        <v>853.49900000000002</v>
      </c>
      <c r="J30" s="25">
        <f t="shared" si="3"/>
        <v>24</v>
      </c>
      <c r="K30" s="25">
        <f t="shared" si="3"/>
        <v>5.7767999999999997</v>
      </c>
      <c r="L30" s="25">
        <f t="shared" si="3"/>
        <v>2352.2230431066928</v>
      </c>
      <c r="M30" s="170"/>
      <c r="N30" s="170"/>
      <c r="O30" s="170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159</v>
      </c>
      <c r="Z30" s="170">
        <v>5.2737999999999996</v>
      </c>
      <c r="AA30" s="108">
        <v>2817.547</v>
      </c>
      <c r="AB30" s="153">
        <v>381</v>
      </c>
      <c r="AC30" s="20">
        <v>8.5094999999999992</v>
      </c>
      <c r="AD30" s="20">
        <v>5789.415</v>
      </c>
      <c r="AE30" s="20">
        <v>3</v>
      </c>
      <c r="AF30" s="20">
        <v>4.1399999999999999E-2</v>
      </c>
      <c r="AG30" s="20">
        <f>155.36*1.08</f>
        <v>167.78880000000004</v>
      </c>
      <c r="AH30" s="20">
        <v>52</v>
      </c>
      <c r="AI30" s="20">
        <v>1.5168999999999999</v>
      </c>
      <c r="AJ30" s="20">
        <v>3541.1579999999999</v>
      </c>
      <c r="AK30" s="20">
        <v>111</v>
      </c>
      <c r="AL30" s="20">
        <v>4.8806000000000003</v>
      </c>
      <c r="AM30" s="20">
        <v>4010.9560000000001</v>
      </c>
      <c r="AN30" s="20">
        <v>274</v>
      </c>
      <c r="AO30" s="20">
        <v>15.19928</v>
      </c>
      <c r="AP30" s="20">
        <f>17116.346*1.08</f>
        <v>18485.653680000003</v>
      </c>
      <c r="AQ30" s="108">
        <f t="shared" si="5"/>
        <v>1004</v>
      </c>
      <c r="AR30" s="108">
        <f t="shared" si="5"/>
        <v>41.198279999999997</v>
      </c>
      <c r="AS30" s="108">
        <f t="shared" si="5"/>
        <v>37164.741523106699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4"/>
      <c r="N31" s="214"/>
      <c r="O31" s="214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70"/>
      <c r="N32" s="170"/>
      <c r="O32" s="170"/>
      <c r="P32" s="170">
        <v>37</v>
      </c>
      <c r="Q32" s="170">
        <v>96.162000000000006</v>
      </c>
      <c r="R32" s="170">
        <v>7772.5889999999999</v>
      </c>
      <c r="S32" s="40"/>
      <c r="T32" s="40"/>
      <c r="U32" s="40"/>
      <c r="V32" s="25">
        <f t="shared" si="4"/>
        <v>37</v>
      </c>
      <c r="W32" s="25">
        <f t="shared" si="1"/>
        <v>96.162000000000006</v>
      </c>
      <c r="X32" s="25">
        <f t="shared" si="1"/>
        <v>7772.5889999999999</v>
      </c>
      <c r="Y32" s="170">
        <v>2</v>
      </c>
      <c r="Z32" s="170">
        <v>6.6186999999999996</v>
      </c>
      <c r="AA32" s="108">
        <v>404.86700000000002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39</v>
      </c>
      <c r="AR32" s="108">
        <f t="shared" si="5"/>
        <v>102.78070000000001</v>
      </c>
      <c r="AS32" s="108">
        <f t="shared" si="5"/>
        <v>8177.4560000000001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4"/>
      <c r="N33" s="214"/>
      <c r="O33" s="214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20">
        <v>8</v>
      </c>
      <c r="H34" s="20">
        <v>0.59619999999999995</v>
      </c>
      <c r="I34" s="20">
        <v>448.78699999999998</v>
      </c>
      <c r="J34" s="25">
        <f t="shared" si="3"/>
        <v>8</v>
      </c>
      <c r="K34" s="25">
        <f t="shared" si="3"/>
        <v>0.59619999999999995</v>
      </c>
      <c r="L34" s="25">
        <f t="shared" si="3"/>
        <v>448.78699999999998</v>
      </c>
      <c r="M34" s="170"/>
      <c r="N34" s="170"/>
      <c r="O34" s="170"/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10</v>
      </c>
      <c r="AO34" s="20">
        <v>0.18970000000000001</v>
      </c>
      <c r="AP34" s="20">
        <f>98.59*1.08</f>
        <v>106.47720000000001</v>
      </c>
      <c r="AQ34" s="108">
        <f t="shared" si="5"/>
        <v>18</v>
      </c>
      <c r="AR34" s="108">
        <f t="shared" si="5"/>
        <v>0.78589999999999993</v>
      </c>
      <c r="AS34" s="108">
        <f t="shared" si="5"/>
        <v>555.26419999999996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4"/>
      <c r="N35" s="214"/>
      <c r="O35" s="214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70"/>
      <c r="N36" s="170"/>
      <c r="O36" s="170"/>
      <c r="P36" s="170">
        <v>280</v>
      </c>
      <c r="Q36" s="170">
        <v>547.86900000000003</v>
      </c>
      <c r="R36" s="170">
        <v>53957.684999999998</v>
      </c>
      <c r="S36" s="40"/>
      <c r="T36" s="40"/>
      <c r="U36" s="40"/>
      <c r="V36" s="25">
        <f t="shared" si="4"/>
        <v>280</v>
      </c>
      <c r="W36" s="25">
        <f t="shared" si="1"/>
        <v>547.86900000000003</v>
      </c>
      <c r="X36" s="25">
        <f t="shared" si="1"/>
        <v>53957.684999999998</v>
      </c>
      <c r="Y36" s="170">
        <v>59</v>
      </c>
      <c r="Z36" s="170">
        <v>141.57599999999999</v>
      </c>
      <c r="AA36" s="108">
        <v>13960.525</v>
      </c>
      <c r="AB36" s="153"/>
      <c r="AC36" s="20"/>
      <c r="AD36" s="93"/>
      <c r="AE36" s="20"/>
      <c r="AF36" s="20"/>
      <c r="AG36" s="93"/>
      <c r="AH36" s="20"/>
      <c r="AI36" s="20"/>
      <c r="AJ36" s="93"/>
      <c r="AK36" s="20"/>
      <c r="AL36" s="20"/>
      <c r="AM36" s="93"/>
      <c r="AN36" s="20"/>
      <c r="AO36" s="20"/>
      <c r="AP36" s="93"/>
      <c r="AQ36" s="108">
        <f t="shared" si="5"/>
        <v>339</v>
      </c>
      <c r="AR36" s="108">
        <f t="shared" si="5"/>
        <v>689.44500000000005</v>
      </c>
      <c r="AS36" s="108">
        <f t="shared" si="5"/>
        <v>67918.209999999992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4"/>
      <c r="N37" s="214"/>
      <c r="O37" s="214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24</v>
      </c>
      <c r="E38" s="125">
        <v>1.984</v>
      </c>
      <c r="F38" s="168">
        <v>1221.7182481738291</v>
      </c>
      <c r="G38" s="20"/>
      <c r="H38" s="20"/>
      <c r="I38" s="20"/>
      <c r="J38" s="25">
        <f t="shared" si="3"/>
        <v>24</v>
      </c>
      <c r="K38" s="25">
        <f t="shared" si="3"/>
        <v>1.984</v>
      </c>
      <c r="L38" s="25">
        <f t="shared" si="3"/>
        <v>1221.7182481738291</v>
      </c>
      <c r="M38" s="170">
        <v>256</v>
      </c>
      <c r="N38" s="170">
        <v>1375.11</v>
      </c>
      <c r="O38" s="170">
        <v>51884.877</v>
      </c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>
        <v>314</v>
      </c>
      <c r="Z38" s="170">
        <v>1869.27</v>
      </c>
      <c r="AA38" s="108">
        <v>77961.046000000002</v>
      </c>
      <c r="AB38" s="153">
        <v>204</v>
      </c>
      <c r="AC38" s="20">
        <v>1104.8161</v>
      </c>
      <c r="AD38" s="20">
        <v>39279.847000000002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798</v>
      </c>
      <c r="AR38" s="108">
        <f t="shared" si="5"/>
        <v>4351.1800999999996</v>
      </c>
      <c r="AS38" s="108">
        <f t="shared" si="5"/>
        <v>170347.48824817385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4"/>
      <c r="N39" s="214"/>
      <c r="O39" s="214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70">
        <v>1</v>
      </c>
      <c r="N40" s="170">
        <v>15.7026</v>
      </c>
      <c r="O40" s="170">
        <v>10487.155000000001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15.7026</v>
      </c>
      <c r="AS40" s="108">
        <f t="shared" si="5"/>
        <v>10487.155000000001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4"/>
      <c r="N41" s="214"/>
      <c r="O41" s="214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20">
        <v>1</v>
      </c>
      <c r="H42" s="20">
        <v>4.59</v>
      </c>
      <c r="I42" s="20">
        <v>2551.7559999999999</v>
      </c>
      <c r="J42" s="25">
        <f t="shared" si="3"/>
        <v>1</v>
      </c>
      <c r="K42" s="25">
        <f t="shared" si="3"/>
        <v>4.59</v>
      </c>
      <c r="L42" s="25">
        <f t="shared" si="3"/>
        <v>2551.7559999999999</v>
      </c>
      <c r="M42" s="170">
        <v>17</v>
      </c>
      <c r="N42" s="170">
        <v>581.05139999999994</v>
      </c>
      <c r="O42" s="170">
        <v>182212.91699999999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18</v>
      </c>
      <c r="AR42" s="108">
        <f t="shared" si="5"/>
        <v>585.64139999999998</v>
      </c>
      <c r="AS42" s="108">
        <f t="shared" si="5"/>
        <v>184764.67299999998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6</v>
      </c>
      <c r="E43" s="126">
        <v>63.777799999999999</v>
      </c>
      <c r="F43" s="127">
        <v>46633.575664390788</v>
      </c>
      <c r="G43" s="23">
        <v>7</v>
      </c>
      <c r="H43" s="23">
        <v>102.40260000000001</v>
      </c>
      <c r="I43" s="23">
        <v>66648.125</v>
      </c>
      <c r="J43" s="116">
        <f t="shared" si="3"/>
        <v>13</v>
      </c>
      <c r="K43" s="116">
        <f t="shared" si="3"/>
        <v>166.18040000000002</v>
      </c>
      <c r="L43" s="116">
        <f t="shared" si="3"/>
        <v>113281.70066439078</v>
      </c>
      <c r="M43" s="214">
        <v>6</v>
      </c>
      <c r="N43" s="214">
        <v>174.22</v>
      </c>
      <c r="O43" s="214">
        <v>41862.337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19</v>
      </c>
      <c r="AR43" s="45">
        <f t="shared" si="5"/>
        <v>340.40039999999999</v>
      </c>
      <c r="AS43" s="45">
        <f t="shared" si="5"/>
        <v>155144.03766439078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70">
        <v>31</v>
      </c>
      <c r="N44" s="170">
        <v>1.2249000000000001</v>
      </c>
      <c r="O44" s="170">
        <v>411.78899999999999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31</v>
      </c>
      <c r="AR44" s="108">
        <f t="shared" si="5"/>
        <v>1.2249000000000001</v>
      </c>
      <c r="AS44" s="108">
        <f t="shared" si="5"/>
        <v>411.78899999999999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4"/>
      <c r="N45" s="214"/>
      <c r="O45" s="214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70"/>
      <c r="N46" s="170"/>
      <c r="O46" s="170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4"/>
      <c r="N47" s="214"/>
      <c r="O47" s="214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70"/>
      <c r="N48" s="170"/>
      <c r="O48" s="170"/>
      <c r="P48" s="170"/>
      <c r="Q48" s="170"/>
      <c r="R48" s="170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70"/>
      <c r="Z48" s="170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4"/>
      <c r="N49" s="214"/>
      <c r="O49" s="214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3"/>
        <v>0</v>
      </c>
      <c r="K50" s="25">
        <f t="shared" si="3"/>
        <v>0</v>
      </c>
      <c r="L50" s="25">
        <f t="shared" si="3"/>
        <v>0</v>
      </c>
      <c r="M50" s="170"/>
      <c r="N50" s="170"/>
      <c r="O50" s="170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4"/>
      <c r="N51" s="214"/>
      <c r="O51" s="214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70"/>
      <c r="N52" s="170"/>
      <c r="O52" s="170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4"/>
      <c r="N53" s="214"/>
      <c r="O53" s="214"/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70"/>
      <c r="N54" s="170"/>
      <c r="O54" s="170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1</v>
      </c>
      <c r="AL54" s="20">
        <v>6.4999999999999997E-3</v>
      </c>
      <c r="AM54" s="20">
        <v>8.673</v>
      </c>
      <c r="AN54" s="20">
        <v>25</v>
      </c>
      <c r="AO54" s="20">
        <v>1.2492000000000001</v>
      </c>
      <c r="AP54" s="20">
        <f>1429.06*1.08</f>
        <v>1543.3848</v>
      </c>
      <c r="AQ54" s="108">
        <f t="shared" si="5"/>
        <v>26</v>
      </c>
      <c r="AR54" s="108">
        <f t="shared" si="5"/>
        <v>1.2557</v>
      </c>
      <c r="AS54" s="108">
        <f t="shared" si="5"/>
        <v>1552.0578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4"/>
      <c r="N55" s="214"/>
      <c r="O55" s="214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70">
        <v>2</v>
      </c>
      <c r="N56" s="170">
        <v>0.77700000000000002</v>
      </c>
      <c r="O56" s="170">
        <v>188.27799999999999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2</v>
      </c>
      <c r="AR56" s="108">
        <f t="shared" si="5"/>
        <v>0.77700000000000002</v>
      </c>
      <c r="AS56" s="108">
        <f t="shared" si="5"/>
        <v>188.27799999999999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157"/>
      <c r="H57" s="23"/>
      <c r="I57" s="23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4"/>
      <c r="N57" s="214"/>
      <c r="O57" s="214"/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3"/>
      <c r="G58" s="184"/>
      <c r="H58" s="185"/>
      <c r="I58" s="185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5">
        <v>1327</v>
      </c>
      <c r="N58" s="215">
        <v>59.827300000000001</v>
      </c>
      <c r="O58" s="215">
        <v>21993.786</v>
      </c>
      <c r="P58" s="217"/>
      <c r="Q58" s="217"/>
      <c r="R58" s="217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7">
        <v>133</v>
      </c>
      <c r="Z58" s="217">
        <v>5.8583999999999996</v>
      </c>
      <c r="AA58" s="330">
        <v>3060.4340000000002</v>
      </c>
      <c r="AB58" s="188">
        <v>302</v>
      </c>
      <c r="AC58" s="174">
        <v>41.488100000000003</v>
      </c>
      <c r="AD58" s="174">
        <v>14196.608</v>
      </c>
      <c r="AE58" s="174"/>
      <c r="AF58" s="174"/>
      <c r="AG58" s="174"/>
      <c r="AH58" s="20"/>
      <c r="AI58" s="187"/>
      <c r="AJ58" s="20"/>
      <c r="AK58" s="185">
        <v>16</v>
      </c>
      <c r="AL58" s="185">
        <v>0.56169999999999998</v>
      </c>
      <c r="AM58" s="185">
        <v>529.75199999999995</v>
      </c>
      <c r="AN58" s="174">
        <v>21</v>
      </c>
      <c r="AO58" s="174">
        <v>1.0064</v>
      </c>
      <c r="AP58" s="174">
        <f>286.925*1.08</f>
        <v>309.87900000000002</v>
      </c>
      <c r="AQ58" s="108">
        <f t="shared" ref="AQ58:AS71" si="7">SUM(J58,M58,V58,Y58,AB58,AE58,AH58,AK58,AN58)</f>
        <v>1799</v>
      </c>
      <c r="AR58" s="108">
        <f t="shared" si="7"/>
        <v>108.7419</v>
      </c>
      <c r="AS58" s="108">
        <f t="shared" si="7"/>
        <v>40090.459000000003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25"/>
      <c r="E59" s="125"/>
      <c r="F59" s="125"/>
      <c r="G59" s="153"/>
      <c r="H59" s="187"/>
      <c r="I59" s="20"/>
      <c r="J59" s="95">
        <f t="shared" si="6"/>
        <v>0</v>
      </c>
      <c r="K59" s="95">
        <f t="shared" si="6"/>
        <v>0</v>
      </c>
      <c r="L59" s="95">
        <f t="shared" si="6"/>
        <v>0</v>
      </c>
      <c r="M59" s="170"/>
      <c r="N59" s="216"/>
      <c r="O59" s="170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23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4">
        <v>76</v>
      </c>
      <c r="N60" s="214">
        <v>3.0670000000000002</v>
      </c>
      <c r="O60" s="214">
        <v>2221.098</v>
      </c>
      <c r="P60" s="214"/>
      <c r="Q60" s="214"/>
      <c r="R60" s="214"/>
      <c r="S60" s="41"/>
      <c r="T60" s="41"/>
      <c r="U60" s="41"/>
      <c r="V60" s="112">
        <f t="shared" si="4"/>
        <v>0</v>
      </c>
      <c r="W60" s="112">
        <f t="shared" si="1"/>
        <v>0</v>
      </c>
      <c r="X60" s="112">
        <f t="shared" si="1"/>
        <v>0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76</v>
      </c>
      <c r="AR60" s="45">
        <f t="shared" si="7"/>
        <v>3.0670000000000002</v>
      </c>
      <c r="AS60" s="45">
        <f t="shared" si="7"/>
        <v>2221.098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f t="shared" ref="D61:I61" si="8">+D6+D8+D10+D12+D14+D16+D18+D20+D22+D24+D26+D28+D30+D32+D34+D36+D38+D40+D42+D44+D46+D48+D50+D52+D54+D56+D58</f>
        <v>47</v>
      </c>
      <c r="E61" s="133">
        <f t="shared" si="8"/>
        <v>8.4352</v>
      </c>
      <c r="F61" s="131">
        <f t="shared" si="8"/>
        <v>4744.0971195357697</v>
      </c>
      <c r="G61" s="171">
        <f t="shared" si="8"/>
        <v>27</v>
      </c>
      <c r="H61" s="174">
        <f t="shared" si="8"/>
        <v>10.0594</v>
      </c>
      <c r="I61" s="192">
        <f t="shared" si="8"/>
        <v>5247.0659999999998</v>
      </c>
      <c r="J61" s="25">
        <f t="shared" si="6"/>
        <v>74</v>
      </c>
      <c r="K61" s="25">
        <f t="shared" si="6"/>
        <v>18.494599999999998</v>
      </c>
      <c r="L61" s="25">
        <f t="shared" si="6"/>
        <v>9991.1631195357695</v>
      </c>
      <c r="M61" s="217">
        <f t="shared" ref="M61:R61" si="9">+M6+M8+M10+M12+M14+M16+M18+M20+M22+M24+M26+M28+M30+M32+M34+M36+M38+M40+M42+M44+M46+M48+M50+M52+M54+M56+M58</f>
        <v>1651</v>
      </c>
      <c r="N61" s="217">
        <f t="shared" si="9"/>
        <v>2162.0907000000002</v>
      </c>
      <c r="O61" s="217">
        <f t="shared" si="9"/>
        <v>283046.35399999999</v>
      </c>
      <c r="P61" s="174">
        <f t="shared" si="9"/>
        <v>756</v>
      </c>
      <c r="Q61" s="174">
        <f t="shared" si="9"/>
        <v>3151.2456999999995</v>
      </c>
      <c r="R61" s="174">
        <f t="shared" si="9"/>
        <v>531103.10499999998</v>
      </c>
      <c r="S61" s="52"/>
      <c r="T61" s="52"/>
      <c r="U61" s="52"/>
      <c r="V61" s="25">
        <f t="shared" si="4"/>
        <v>756</v>
      </c>
      <c r="W61" s="25">
        <f t="shared" si="1"/>
        <v>3151.2456999999995</v>
      </c>
      <c r="X61" s="25">
        <f t="shared" si="1"/>
        <v>531103.10499999998</v>
      </c>
      <c r="Y61" s="217">
        <f t="shared" ref="Y61:AP61" si="10">+Y6+Y8+Y10+Y12+Y14+Y16+Y18+Y20+Y22+Y24+Y26+Y28+Y30+Y32+Y34+Y36+Y38+Y40+Y42+Y44+Y46+Y48+Y50+Y52+Y54+Y56+Y58</f>
        <v>707</v>
      </c>
      <c r="Z61" s="217">
        <f t="shared" si="10"/>
        <v>2268.5178999999998</v>
      </c>
      <c r="AA61" s="330">
        <f t="shared" si="10"/>
        <v>124383.94799999999</v>
      </c>
      <c r="AB61" s="188">
        <f t="shared" si="10"/>
        <v>887</v>
      </c>
      <c r="AC61" s="174">
        <f t="shared" si="10"/>
        <v>1154.8136999999999</v>
      </c>
      <c r="AD61" s="174">
        <f t="shared" si="10"/>
        <v>59265.87</v>
      </c>
      <c r="AE61" s="185">
        <f t="shared" si="10"/>
        <v>128</v>
      </c>
      <c r="AF61" s="185">
        <f t="shared" si="10"/>
        <v>8.4765999999999995</v>
      </c>
      <c r="AG61" s="185">
        <f t="shared" si="10"/>
        <v>15867.046800000002</v>
      </c>
      <c r="AH61" s="174">
        <f t="shared" si="10"/>
        <v>110</v>
      </c>
      <c r="AI61" s="174">
        <f t="shared" si="10"/>
        <v>8.7393000000000001</v>
      </c>
      <c r="AJ61" s="174">
        <f t="shared" si="10"/>
        <v>6369.0229999999992</v>
      </c>
      <c r="AK61" s="185">
        <f t="shared" si="10"/>
        <v>128</v>
      </c>
      <c r="AL61" s="185">
        <f t="shared" si="10"/>
        <v>5.4488000000000003</v>
      </c>
      <c r="AM61" s="185">
        <f t="shared" si="10"/>
        <v>4549.3809999999994</v>
      </c>
      <c r="AN61" s="174">
        <f t="shared" si="10"/>
        <v>330</v>
      </c>
      <c r="AO61" s="174">
        <f t="shared" si="10"/>
        <v>17.644579999999998</v>
      </c>
      <c r="AP61" s="174">
        <f t="shared" si="10"/>
        <v>20445.394680000005</v>
      </c>
      <c r="AQ61" s="108">
        <f t="shared" si="7"/>
        <v>4771</v>
      </c>
      <c r="AR61" s="108">
        <f t="shared" si="7"/>
        <v>8795.4718799999991</v>
      </c>
      <c r="AS61" s="108">
        <f t="shared" si="7"/>
        <v>1055021.2855995358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25"/>
      <c r="E62" s="125"/>
      <c r="F62" s="132"/>
      <c r="G62" s="153"/>
      <c r="H62" s="25"/>
      <c r="I62" s="20"/>
      <c r="J62" s="95">
        <f t="shared" si="6"/>
        <v>0</v>
      </c>
      <c r="K62" s="95">
        <f t="shared" si="6"/>
        <v>0</v>
      </c>
      <c r="L62" s="95">
        <f t="shared" si="6"/>
        <v>0</v>
      </c>
      <c r="M62" s="170"/>
      <c r="N62" s="170"/>
      <c r="O62" s="170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1">+D7+D9+D11+D13+D15+D17+D19+D21+D23+D25+D27+D29+D31+D33+D35+D37+D39+D41+D43+D45+D47+D49+D51+D53+D55+D57+D60</f>
        <v>6</v>
      </c>
      <c r="E63" s="126">
        <f t="shared" si="11"/>
        <v>63.777799999999999</v>
      </c>
      <c r="F63" s="126">
        <f t="shared" si="11"/>
        <v>46633.575664390788</v>
      </c>
      <c r="G63" s="157">
        <f t="shared" si="11"/>
        <v>7</v>
      </c>
      <c r="H63" s="23">
        <f t="shared" si="11"/>
        <v>102.40260000000001</v>
      </c>
      <c r="I63" s="23">
        <f t="shared" si="11"/>
        <v>66648.125</v>
      </c>
      <c r="J63" s="112">
        <f t="shared" si="6"/>
        <v>13</v>
      </c>
      <c r="K63" s="112">
        <f t="shared" si="6"/>
        <v>166.18040000000002</v>
      </c>
      <c r="L63" s="112">
        <f t="shared" si="6"/>
        <v>113281.70066439078</v>
      </c>
      <c r="M63" s="214">
        <f t="shared" ref="M63:R63" si="12">+M7+M9+M11+M13+M15+M17+M19+M21+M23+M25+M27+M29+M31+M33+M35+M37+M39+M41+M43+M45+M47+M49+M51+M53+M55+M57+M60</f>
        <v>91</v>
      </c>
      <c r="N63" s="214">
        <f t="shared" si="12"/>
        <v>272.64</v>
      </c>
      <c r="O63" s="214">
        <f t="shared" si="12"/>
        <v>56409.803</v>
      </c>
      <c r="P63" s="23">
        <f t="shared" si="12"/>
        <v>5</v>
      </c>
      <c r="Q63" s="23">
        <f t="shared" si="12"/>
        <v>675.76599999999996</v>
      </c>
      <c r="R63" s="23">
        <f t="shared" si="12"/>
        <v>56263.41</v>
      </c>
      <c r="S63" s="44"/>
      <c r="T63" s="44"/>
      <c r="U63" s="44"/>
      <c r="V63" s="112">
        <f t="shared" si="4"/>
        <v>5</v>
      </c>
      <c r="W63" s="112">
        <f t="shared" si="1"/>
        <v>675.76599999999996</v>
      </c>
      <c r="X63" s="112">
        <f t="shared" si="1"/>
        <v>56263.41</v>
      </c>
      <c r="Y63" s="214"/>
      <c r="Z63" s="214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109</v>
      </c>
      <c r="AR63" s="45">
        <f t="shared" si="7"/>
        <v>1114.5863999999999</v>
      </c>
      <c r="AS63" s="45">
        <f t="shared" si="7"/>
        <v>225954.91366439077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20">
        <v>193</v>
      </c>
      <c r="H64" s="20">
        <v>342.45530000000002</v>
      </c>
      <c r="I64" s="20">
        <v>124465.863</v>
      </c>
      <c r="J64" s="25">
        <f t="shared" si="6"/>
        <v>193</v>
      </c>
      <c r="K64" s="25">
        <f t="shared" si="6"/>
        <v>342.45530000000002</v>
      </c>
      <c r="L64" s="25">
        <f t="shared" si="6"/>
        <v>124465.863</v>
      </c>
      <c r="M64" s="170">
        <v>1045</v>
      </c>
      <c r="N64" s="170">
        <v>135.3751</v>
      </c>
      <c r="O64" s="170">
        <v>101641.277</v>
      </c>
      <c r="P64" s="20">
        <v>1220</v>
      </c>
      <c r="Q64" s="20">
        <v>109.07380000000001</v>
      </c>
      <c r="R64" s="20">
        <v>66605.781000000003</v>
      </c>
      <c r="S64" s="111"/>
      <c r="T64" s="40"/>
      <c r="U64" s="40"/>
      <c r="V64" s="25">
        <f t="shared" si="4"/>
        <v>1220</v>
      </c>
      <c r="W64" s="25">
        <f t="shared" si="1"/>
        <v>109.07380000000001</v>
      </c>
      <c r="X64" s="25">
        <f t="shared" si="1"/>
        <v>66605.781000000003</v>
      </c>
      <c r="Y64" s="170">
        <v>17</v>
      </c>
      <c r="Z64" s="170">
        <v>170.55</v>
      </c>
      <c r="AA64" s="108">
        <v>14096.206</v>
      </c>
      <c r="AB64" s="153">
        <v>82</v>
      </c>
      <c r="AC64" s="20">
        <v>181.75704999999999</v>
      </c>
      <c r="AD64" s="20">
        <v>7632.1949999999997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2557</v>
      </c>
      <c r="AR64" s="108">
        <f t="shared" si="7"/>
        <v>939.21125000000006</v>
      </c>
      <c r="AS64" s="108">
        <f t="shared" si="7"/>
        <v>314441.32200000004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405</v>
      </c>
      <c r="E65" s="126">
        <v>46.033900000000003</v>
      </c>
      <c r="F65" s="127">
        <v>63597.37421607344</v>
      </c>
      <c r="G65" s="23">
        <v>70</v>
      </c>
      <c r="H65" s="23">
        <v>5.7601000000000004</v>
      </c>
      <c r="I65" s="23">
        <v>12188.121999999999</v>
      </c>
      <c r="J65" s="116">
        <f t="shared" si="6"/>
        <v>475</v>
      </c>
      <c r="K65" s="116">
        <f t="shared" si="6"/>
        <v>51.794000000000004</v>
      </c>
      <c r="L65" s="116">
        <f t="shared" si="6"/>
        <v>75785.496216073443</v>
      </c>
      <c r="M65" s="214">
        <v>45</v>
      </c>
      <c r="N65" s="214">
        <v>2.8767999999999998</v>
      </c>
      <c r="O65" s="214">
        <v>2899.6280000000002</v>
      </c>
      <c r="P65" s="23">
        <v>44</v>
      </c>
      <c r="Q65" s="23">
        <v>77.813400000000001</v>
      </c>
      <c r="R65" s="23">
        <v>16552.143</v>
      </c>
      <c r="S65" s="41"/>
      <c r="T65" s="41"/>
      <c r="U65" s="41"/>
      <c r="V65" s="116">
        <f t="shared" si="4"/>
        <v>44</v>
      </c>
      <c r="W65" s="116">
        <f t="shared" si="1"/>
        <v>77.813400000000001</v>
      </c>
      <c r="X65" s="116">
        <f t="shared" si="1"/>
        <v>16552.143</v>
      </c>
      <c r="Y65" s="214">
        <v>8</v>
      </c>
      <c r="Z65" s="214">
        <v>114.09</v>
      </c>
      <c r="AA65" s="109">
        <v>5149.7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572</v>
      </c>
      <c r="AR65" s="45">
        <f t="shared" si="7"/>
        <v>246.57420000000002</v>
      </c>
      <c r="AS65" s="45">
        <f t="shared" si="7"/>
        <v>100386.96721607343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175"/>
      <c r="H66" s="175"/>
      <c r="I66" s="175"/>
      <c r="J66" s="25">
        <f t="shared" si="6"/>
        <v>0</v>
      </c>
      <c r="K66" s="25">
        <f t="shared" si="6"/>
        <v>0</v>
      </c>
      <c r="L66" s="25">
        <f t="shared" si="6"/>
        <v>0</v>
      </c>
      <c r="M66" s="170"/>
      <c r="N66" s="170"/>
      <c r="O66" s="170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77"/>
      <c r="H67" s="177"/>
      <c r="I67" s="177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4"/>
      <c r="N67" s="214"/>
      <c r="O67" s="214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3">+D61+D64+D66</f>
        <v>47</v>
      </c>
      <c r="E68" s="20">
        <f t="shared" si="13"/>
        <v>8.4352</v>
      </c>
      <c r="F68" s="25">
        <f t="shared" si="13"/>
        <v>4744.0971195357697</v>
      </c>
      <c r="G68" s="179">
        <f t="shared" si="13"/>
        <v>220</v>
      </c>
      <c r="H68" s="83">
        <f t="shared" si="13"/>
        <v>352.5147</v>
      </c>
      <c r="I68" s="180">
        <f t="shared" si="13"/>
        <v>129712.929</v>
      </c>
      <c r="J68" s="25">
        <f t="shared" si="6"/>
        <v>267</v>
      </c>
      <c r="K68" s="25">
        <f t="shared" si="6"/>
        <v>360.94990000000001</v>
      </c>
      <c r="L68" s="25">
        <f t="shared" si="6"/>
        <v>134457.02611953576</v>
      </c>
      <c r="M68" s="170">
        <f t="shared" ref="M68:R68" si="14">+M61+M64+M66</f>
        <v>2696</v>
      </c>
      <c r="N68" s="170">
        <f t="shared" si="14"/>
        <v>2297.4658000000004</v>
      </c>
      <c r="O68" s="115">
        <f t="shared" si="14"/>
        <v>384687.63099999999</v>
      </c>
      <c r="P68" s="20">
        <f t="shared" si="14"/>
        <v>1976</v>
      </c>
      <c r="Q68" s="20">
        <f t="shared" si="14"/>
        <v>3260.3194999999996</v>
      </c>
      <c r="R68" s="20">
        <f t="shared" si="14"/>
        <v>597708.88599999994</v>
      </c>
      <c r="S68" s="25"/>
      <c r="T68" s="25"/>
      <c r="U68" s="25"/>
      <c r="V68" s="25">
        <f t="shared" si="4"/>
        <v>1976</v>
      </c>
      <c r="W68" s="25">
        <f t="shared" si="1"/>
        <v>3260.3194999999996</v>
      </c>
      <c r="X68" s="25">
        <f t="shared" si="1"/>
        <v>597708.88599999994</v>
      </c>
      <c r="Y68" s="170">
        <f>+Y61+Y64+Y66</f>
        <v>724</v>
      </c>
      <c r="Z68" s="170">
        <f>+Z61+Z64+Z66</f>
        <v>2439.0679</v>
      </c>
      <c r="AA68" s="108">
        <f>+AA61+AA64+AA66</f>
        <v>138480.15399999998</v>
      </c>
      <c r="AB68" s="153">
        <f t="shared" ref="AB68:AD68" si="15">+AB61+AB64+AB66</f>
        <v>969</v>
      </c>
      <c r="AC68" s="20">
        <f t="shared" si="15"/>
        <v>1336.5707499999999</v>
      </c>
      <c r="AD68" s="20">
        <f t="shared" si="15"/>
        <v>66898.065000000002</v>
      </c>
      <c r="AE68" s="20">
        <f>AE61+AE62+AE64+AE66</f>
        <v>128</v>
      </c>
      <c r="AF68" s="20">
        <f>+AF61+AF64+AF66</f>
        <v>8.4765999999999995</v>
      </c>
      <c r="AG68" s="20">
        <f>AG61+AG62+AG64+AG66</f>
        <v>15867.046800000002</v>
      </c>
      <c r="AH68" s="20">
        <f>AH61+AH62+AH64+AH66</f>
        <v>110</v>
      </c>
      <c r="AI68" s="20">
        <f>+AI61+AI64+AI66</f>
        <v>8.7393000000000001</v>
      </c>
      <c r="AJ68" s="20">
        <f t="shared" ref="AJ68" si="16">AJ61+AJ62+AJ64+AJ66</f>
        <v>6369.0229999999992</v>
      </c>
      <c r="AK68" s="20">
        <f>AK61+AK62+AK64+AK66</f>
        <v>128</v>
      </c>
      <c r="AL68" s="20">
        <f>+AL61+AL64+AL66</f>
        <v>5.4488000000000003</v>
      </c>
      <c r="AM68" s="20">
        <f>AM61+AM62+AM64+AM66</f>
        <v>4549.3809999999994</v>
      </c>
      <c r="AN68" s="20">
        <f>AN61+AN62+AN64+AN66</f>
        <v>330</v>
      </c>
      <c r="AO68" s="20">
        <f>+AO61+AO64+AO66</f>
        <v>17.644579999999998</v>
      </c>
      <c r="AP68" s="20">
        <f>+AP61+AP64+AP66+AP62</f>
        <v>20445.394680000005</v>
      </c>
      <c r="AQ68" s="108">
        <f t="shared" si="7"/>
        <v>7328</v>
      </c>
      <c r="AR68" s="108">
        <f t="shared" si="7"/>
        <v>9734.6831299999994</v>
      </c>
      <c r="AS68" s="108">
        <f t="shared" si="7"/>
        <v>1369462.6075995357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7">+D63+D65+D67</f>
        <v>411</v>
      </c>
      <c r="E69" s="23">
        <f t="shared" si="17"/>
        <v>109.8117</v>
      </c>
      <c r="F69" s="24">
        <f t="shared" si="17"/>
        <v>110230.94988046424</v>
      </c>
      <c r="G69" s="181">
        <f t="shared" si="17"/>
        <v>77</v>
      </c>
      <c r="H69" s="84">
        <f t="shared" si="17"/>
        <v>108.1627</v>
      </c>
      <c r="I69" s="84">
        <f t="shared" si="17"/>
        <v>78836.247000000003</v>
      </c>
      <c r="J69" s="116">
        <f t="shared" si="6"/>
        <v>488</v>
      </c>
      <c r="K69" s="116">
        <f t="shared" si="6"/>
        <v>217.9744</v>
      </c>
      <c r="L69" s="116">
        <f t="shared" si="6"/>
        <v>189067.19688046424</v>
      </c>
      <c r="M69" s="214">
        <f t="shared" ref="M69:R69" si="18">+M63+M65+M67</f>
        <v>136</v>
      </c>
      <c r="N69" s="214">
        <f t="shared" si="18"/>
        <v>275.51679999999999</v>
      </c>
      <c r="O69" s="109">
        <f t="shared" si="18"/>
        <v>59309.430999999997</v>
      </c>
      <c r="P69" s="23">
        <f t="shared" si="18"/>
        <v>49</v>
      </c>
      <c r="Q69" s="23">
        <f t="shared" si="18"/>
        <v>753.57939999999996</v>
      </c>
      <c r="R69" s="23">
        <f t="shared" si="18"/>
        <v>72815.553</v>
      </c>
      <c r="S69" s="24"/>
      <c r="T69" s="24"/>
      <c r="U69" s="24"/>
      <c r="V69" s="116">
        <f t="shared" si="4"/>
        <v>49</v>
      </c>
      <c r="W69" s="116">
        <f t="shared" si="1"/>
        <v>753.57939999999996</v>
      </c>
      <c r="X69" s="116">
        <f t="shared" si="1"/>
        <v>72815.553</v>
      </c>
      <c r="Y69" s="214">
        <f>+Y63+Y65+Y67</f>
        <v>8</v>
      </c>
      <c r="Z69" s="214">
        <f>+Z63+Z65+Z67</f>
        <v>114.09</v>
      </c>
      <c r="AA69" s="109">
        <f>+AA63+AA65+AA67</f>
        <v>5149.7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681</v>
      </c>
      <c r="AR69" s="45">
        <f t="shared" si="7"/>
        <v>1361.1605999999999</v>
      </c>
      <c r="AS69" s="45">
        <f t="shared" si="7"/>
        <v>326341.88088046428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65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218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19">D68+D69</f>
        <v>458</v>
      </c>
      <c r="E71" s="36">
        <f t="shared" si="19"/>
        <v>118.2469</v>
      </c>
      <c r="F71" s="37">
        <f t="shared" si="19"/>
        <v>114975.04700000001</v>
      </c>
      <c r="G71" s="36">
        <f t="shared" si="19"/>
        <v>297</v>
      </c>
      <c r="H71" s="36">
        <f t="shared" si="19"/>
        <v>460.67740000000003</v>
      </c>
      <c r="I71" s="36">
        <f t="shared" si="19"/>
        <v>208549.17600000001</v>
      </c>
      <c r="J71" s="117">
        <f t="shared" si="6"/>
        <v>755</v>
      </c>
      <c r="K71" s="117">
        <f t="shared" si="6"/>
        <v>578.92430000000002</v>
      </c>
      <c r="L71" s="117">
        <f t="shared" si="6"/>
        <v>323524.223</v>
      </c>
      <c r="M71" s="218">
        <f t="shared" ref="M71:R71" si="20">M68+M69</f>
        <v>2832</v>
      </c>
      <c r="N71" s="36">
        <f t="shared" si="20"/>
        <v>2572.9826000000003</v>
      </c>
      <c r="O71" s="36">
        <f t="shared" si="20"/>
        <v>443997.06199999998</v>
      </c>
      <c r="P71" s="36">
        <f t="shared" si="20"/>
        <v>2025</v>
      </c>
      <c r="Q71" s="36">
        <f t="shared" si="20"/>
        <v>4013.8988999999997</v>
      </c>
      <c r="R71" s="36">
        <f t="shared" si="20"/>
        <v>670524.4389999999</v>
      </c>
      <c r="S71" s="37"/>
      <c r="T71" s="37"/>
      <c r="U71" s="37"/>
      <c r="V71" s="117">
        <f t="shared" si="4"/>
        <v>2025</v>
      </c>
      <c r="W71" s="117">
        <f t="shared" si="4"/>
        <v>4013.8988999999997</v>
      </c>
      <c r="X71" s="117">
        <f t="shared" si="4"/>
        <v>670524.4389999999</v>
      </c>
      <c r="Y71" s="218">
        <f t="shared" ref="Y71:AP71" si="21">Y68+Y69</f>
        <v>732</v>
      </c>
      <c r="Z71" s="36">
        <f t="shared" si="21"/>
        <v>2553.1579000000002</v>
      </c>
      <c r="AA71" s="37">
        <f t="shared" si="21"/>
        <v>143629.85399999999</v>
      </c>
      <c r="AB71" s="65">
        <f t="shared" si="21"/>
        <v>969</v>
      </c>
      <c r="AC71" s="36">
        <f t="shared" si="21"/>
        <v>1336.5707499999999</v>
      </c>
      <c r="AD71" s="36">
        <f t="shared" si="21"/>
        <v>66898.065000000002</v>
      </c>
      <c r="AE71" s="36">
        <f t="shared" si="21"/>
        <v>128</v>
      </c>
      <c r="AF71" s="36">
        <f t="shared" si="21"/>
        <v>8.4765999999999995</v>
      </c>
      <c r="AG71" s="36">
        <f t="shared" si="21"/>
        <v>15867.046800000002</v>
      </c>
      <c r="AH71" s="36">
        <f t="shared" si="21"/>
        <v>110</v>
      </c>
      <c r="AI71" s="36">
        <f t="shared" si="21"/>
        <v>8.7393000000000001</v>
      </c>
      <c r="AJ71" s="36">
        <f t="shared" si="21"/>
        <v>6369.0229999999992</v>
      </c>
      <c r="AK71" s="36">
        <f t="shared" si="21"/>
        <v>128</v>
      </c>
      <c r="AL71" s="36">
        <f t="shared" si="21"/>
        <v>5.4488000000000003</v>
      </c>
      <c r="AM71" s="36">
        <f t="shared" si="21"/>
        <v>4549.3809999999994</v>
      </c>
      <c r="AN71" s="36">
        <f t="shared" si="21"/>
        <v>330</v>
      </c>
      <c r="AO71" s="36">
        <f t="shared" si="21"/>
        <v>17.644579999999998</v>
      </c>
      <c r="AP71" s="36">
        <f t="shared" si="21"/>
        <v>20445.394680000005</v>
      </c>
      <c r="AQ71" s="46">
        <f t="shared" si="7"/>
        <v>8009</v>
      </c>
      <c r="AR71" s="46">
        <f t="shared" si="7"/>
        <v>11095.843729999999</v>
      </c>
      <c r="AS71" s="46">
        <f t="shared" si="7"/>
        <v>1695804.4884799998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1"/>
  <sheetViews>
    <sheetView topLeftCell="X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4月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170"/>
      <c r="H6" s="170"/>
      <c r="I6" s="170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70"/>
      <c r="N6" s="170"/>
      <c r="O6" s="219"/>
      <c r="P6" s="170"/>
      <c r="Q6" s="170"/>
      <c r="R6" s="170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4"/>
      <c r="N7" s="214"/>
      <c r="O7" s="220"/>
      <c r="P7" s="214">
        <v>2</v>
      </c>
      <c r="Q7" s="214">
        <v>4.4859999999999998</v>
      </c>
      <c r="R7" s="214">
        <v>3315.9879999999998</v>
      </c>
      <c r="S7" s="24"/>
      <c r="T7" s="24"/>
      <c r="U7" s="24"/>
      <c r="V7" s="116">
        <f>SUM(P7,S7)</f>
        <v>2</v>
      </c>
      <c r="W7" s="116">
        <f t="shared" si="1"/>
        <v>4.4859999999999998</v>
      </c>
      <c r="X7" s="116">
        <f t="shared" si="1"/>
        <v>3315.9879999999998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2</v>
      </c>
      <c r="AR7" s="45">
        <f>SUM(K7,N7,W7,Z7,AC7,AF7,AI7,AL7,AO7)</f>
        <v>4.4859999999999998</v>
      </c>
      <c r="AS7" s="45">
        <f t="shared" si="2"/>
        <v>3315.9879999999998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70"/>
      <c r="N8" s="170"/>
      <c r="O8" s="221"/>
      <c r="P8" s="170">
        <v>2</v>
      </c>
      <c r="Q8" s="170">
        <v>110.767</v>
      </c>
      <c r="R8" s="170">
        <v>9422.652</v>
      </c>
      <c r="S8" s="25"/>
      <c r="T8" s="25"/>
      <c r="U8" s="25"/>
      <c r="V8" s="25">
        <f t="shared" ref="V8:X71" si="4">SUM(P8,S8)</f>
        <v>2</v>
      </c>
      <c r="W8" s="25">
        <f t="shared" si="1"/>
        <v>110.767</v>
      </c>
      <c r="X8" s="25">
        <f t="shared" si="1"/>
        <v>9422.652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2</v>
      </c>
      <c r="AR8" s="108">
        <f t="shared" si="5"/>
        <v>110.767</v>
      </c>
      <c r="AS8" s="108">
        <f t="shared" si="2"/>
        <v>9422.652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/>
      <c r="E9" s="126"/>
      <c r="F9" s="126"/>
      <c r="G9" s="23"/>
      <c r="H9" s="23"/>
      <c r="I9" s="23"/>
      <c r="J9" s="116">
        <f t="shared" si="3"/>
        <v>0</v>
      </c>
      <c r="K9" s="116">
        <f t="shared" si="0"/>
        <v>0</v>
      </c>
      <c r="L9" s="116">
        <f t="shared" si="0"/>
        <v>0</v>
      </c>
      <c r="M9" s="214"/>
      <c r="N9" s="214"/>
      <c r="O9" s="220"/>
      <c r="P9" s="214">
        <v>1</v>
      </c>
      <c r="Q9" s="214">
        <v>71.430999999999997</v>
      </c>
      <c r="R9" s="214">
        <v>5245.893</v>
      </c>
      <c r="S9" s="24"/>
      <c r="T9" s="24"/>
      <c r="U9" s="24"/>
      <c r="V9" s="116">
        <f t="shared" si="4"/>
        <v>1</v>
      </c>
      <c r="W9" s="116">
        <f t="shared" si="1"/>
        <v>71.430999999999997</v>
      </c>
      <c r="X9" s="116">
        <f t="shared" si="1"/>
        <v>5245.893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</v>
      </c>
      <c r="AR9" s="45">
        <f t="shared" si="5"/>
        <v>71.430999999999997</v>
      </c>
      <c r="AS9" s="45">
        <f t="shared" si="2"/>
        <v>5245.893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70"/>
      <c r="N10" s="170"/>
      <c r="O10" s="221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4"/>
      <c r="N11" s="214"/>
      <c r="O11" s="220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70"/>
      <c r="N12" s="170"/>
      <c r="O12" s="221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>
        <v>1</v>
      </c>
      <c r="AC12" s="20">
        <v>0.13</v>
      </c>
      <c r="AD12" s="20">
        <v>39.311999999999998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1</v>
      </c>
      <c r="AR12" s="108">
        <f t="shared" si="5"/>
        <v>0.13</v>
      </c>
      <c r="AS12" s="108">
        <f t="shared" si="2"/>
        <v>39.311999999999998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4"/>
      <c r="N13" s="214"/>
      <c r="O13" s="220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70"/>
      <c r="N14" s="170"/>
      <c r="O14" s="221"/>
      <c r="P14" s="170">
        <v>270</v>
      </c>
      <c r="Q14" s="170">
        <v>2185.0954999999999</v>
      </c>
      <c r="R14" s="170">
        <v>292164.45199999999</v>
      </c>
      <c r="S14" s="40"/>
      <c r="T14" s="40"/>
      <c r="U14" s="40"/>
      <c r="V14" s="25">
        <f t="shared" si="4"/>
        <v>270</v>
      </c>
      <c r="W14" s="25">
        <f t="shared" si="1"/>
        <v>2185.0954999999999</v>
      </c>
      <c r="X14" s="25">
        <f t="shared" si="1"/>
        <v>292164.45199999999</v>
      </c>
      <c r="Y14" s="170">
        <v>59</v>
      </c>
      <c r="Z14" s="170">
        <v>335.66739999999999</v>
      </c>
      <c r="AA14" s="108">
        <v>33228.400999999998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329</v>
      </c>
      <c r="AR14" s="108">
        <f t="shared" si="5"/>
        <v>2520.7628999999997</v>
      </c>
      <c r="AS14" s="108">
        <f t="shared" si="2"/>
        <v>325392.853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4"/>
      <c r="N15" s="214"/>
      <c r="O15" s="220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>
        <v>8</v>
      </c>
      <c r="E16" s="125">
        <v>3.9882</v>
      </c>
      <c r="F16" s="125">
        <v>1890.4082082824275</v>
      </c>
      <c r="G16" s="20">
        <v>2</v>
      </c>
      <c r="H16" s="20">
        <v>0.96750000000000003</v>
      </c>
      <c r="I16" s="20">
        <v>406.50400000000002</v>
      </c>
      <c r="J16" s="25">
        <f t="shared" si="3"/>
        <v>10</v>
      </c>
      <c r="K16" s="25">
        <f t="shared" si="0"/>
        <v>4.9557000000000002</v>
      </c>
      <c r="L16" s="25">
        <f t="shared" si="0"/>
        <v>2296.9122082824274</v>
      </c>
      <c r="M16" s="170"/>
      <c r="N16" s="170"/>
      <c r="O16" s="221"/>
      <c r="P16" s="170">
        <v>250</v>
      </c>
      <c r="Q16" s="170">
        <v>955.57060000000001</v>
      </c>
      <c r="R16" s="170">
        <v>186746.38200000001</v>
      </c>
      <c r="S16" s="40"/>
      <c r="T16" s="40"/>
      <c r="U16" s="40"/>
      <c r="V16" s="25">
        <f t="shared" si="4"/>
        <v>250</v>
      </c>
      <c r="W16" s="25">
        <f t="shared" si="1"/>
        <v>955.57060000000001</v>
      </c>
      <c r="X16" s="25">
        <f t="shared" si="1"/>
        <v>186746.38200000001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108">
        <f t="shared" si="5"/>
        <v>260</v>
      </c>
      <c r="AR16" s="108">
        <f t="shared" si="5"/>
        <v>960.52629999999999</v>
      </c>
      <c r="AS16" s="108">
        <f t="shared" si="2"/>
        <v>189043.29420828243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4"/>
      <c r="N17" s="214"/>
      <c r="O17" s="222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70"/>
      <c r="N18" s="170"/>
      <c r="O18" s="221"/>
      <c r="P18" s="170">
        <v>43</v>
      </c>
      <c r="Q18" s="170">
        <v>67.254499999999993</v>
      </c>
      <c r="R18" s="170">
        <v>18667.242999999999</v>
      </c>
      <c r="S18" s="110"/>
      <c r="T18" s="40"/>
      <c r="U18" s="40"/>
      <c r="V18" s="25">
        <f t="shared" si="4"/>
        <v>43</v>
      </c>
      <c r="W18" s="25">
        <f t="shared" si="1"/>
        <v>67.254499999999993</v>
      </c>
      <c r="X18" s="25">
        <f t="shared" si="1"/>
        <v>18667.242999999999</v>
      </c>
      <c r="Y18" s="170"/>
      <c r="Z18" s="170"/>
      <c r="AA18" s="108"/>
      <c r="AB18" s="153"/>
      <c r="AC18" s="20"/>
      <c r="AD18" s="20"/>
      <c r="AE18" s="20">
        <v>193</v>
      </c>
      <c r="AF18" s="20">
        <v>12.2613</v>
      </c>
      <c r="AG18" s="20">
        <f>17600.154*1.08</f>
        <v>19008.16632</v>
      </c>
      <c r="AH18" s="20">
        <v>53</v>
      </c>
      <c r="AI18" s="20">
        <v>6.4325999999999999</v>
      </c>
      <c r="AJ18" s="20">
        <v>2394.145</v>
      </c>
      <c r="AK18" s="20"/>
      <c r="AL18" s="20"/>
      <c r="AM18" s="20"/>
      <c r="AN18" s="20"/>
      <c r="AO18" s="20"/>
      <c r="AP18" s="20"/>
      <c r="AQ18" s="108">
        <f t="shared" si="5"/>
        <v>289</v>
      </c>
      <c r="AR18" s="108">
        <f t="shared" si="5"/>
        <v>85.948399999999992</v>
      </c>
      <c r="AS18" s="108">
        <f t="shared" si="2"/>
        <v>40069.554319999996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4"/>
      <c r="N19" s="214"/>
      <c r="O19" s="220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70"/>
      <c r="N20" s="170"/>
      <c r="O20" s="221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4"/>
      <c r="N21" s="214"/>
      <c r="O21" s="220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70"/>
      <c r="N22" s="170"/>
      <c r="O22" s="221"/>
      <c r="P22" s="170">
        <v>685</v>
      </c>
      <c r="Q22" s="170">
        <v>1369.47</v>
      </c>
      <c r="R22" s="170">
        <v>242284.43900000001</v>
      </c>
      <c r="S22" s="40"/>
      <c r="T22" s="40"/>
      <c r="U22" s="40"/>
      <c r="V22" s="25">
        <f t="shared" si="4"/>
        <v>685</v>
      </c>
      <c r="W22" s="25">
        <f t="shared" si="1"/>
        <v>1369.47</v>
      </c>
      <c r="X22" s="25">
        <f t="shared" si="1"/>
        <v>242284.43900000001</v>
      </c>
      <c r="Y22" s="170">
        <v>86</v>
      </c>
      <c r="Z22" s="170">
        <v>155.25</v>
      </c>
      <c r="AA22" s="108">
        <v>31662.421999999999</v>
      </c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771</v>
      </c>
      <c r="AR22" s="108">
        <f t="shared" si="5"/>
        <v>1524.72</v>
      </c>
      <c r="AS22" s="108">
        <f t="shared" si="5"/>
        <v>273946.86100000003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4"/>
      <c r="N23" s="214"/>
      <c r="O23" s="220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331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70">
        <v>15</v>
      </c>
      <c r="N24" s="170">
        <v>133.78559999999999</v>
      </c>
      <c r="O24" s="221">
        <v>16377.203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15</v>
      </c>
      <c r="AR24" s="108">
        <f t="shared" si="5"/>
        <v>133.78559999999999</v>
      </c>
      <c r="AS24" s="108">
        <f t="shared" si="5"/>
        <v>16377.203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4">
        <v>12</v>
      </c>
      <c r="N25" s="214">
        <v>173.648</v>
      </c>
      <c r="O25" s="220">
        <v>20515.317999999999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12</v>
      </c>
      <c r="AR25" s="45">
        <f t="shared" si="5"/>
        <v>173.648</v>
      </c>
      <c r="AS25" s="45">
        <f t="shared" si="5"/>
        <v>20515.317999999999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70"/>
      <c r="N26" s="170"/>
      <c r="O26" s="221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4"/>
      <c r="N27" s="214"/>
      <c r="O27" s="220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70"/>
      <c r="N28" s="170"/>
      <c r="O28" s="221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4"/>
      <c r="N29" s="214"/>
      <c r="O29" s="220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36</v>
      </c>
      <c r="E30" s="125">
        <v>7.9737</v>
      </c>
      <c r="F30" s="167">
        <v>5151.030753575179</v>
      </c>
      <c r="G30" s="20">
        <v>24</v>
      </c>
      <c r="H30" s="20">
        <v>6.4569999999999999</v>
      </c>
      <c r="I30" s="20">
        <v>3666.2510000000002</v>
      </c>
      <c r="J30" s="25">
        <f t="shared" si="3"/>
        <v>60</v>
      </c>
      <c r="K30" s="25">
        <f t="shared" si="3"/>
        <v>14.4307</v>
      </c>
      <c r="L30" s="25">
        <f t="shared" si="3"/>
        <v>8817.2817535751783</v>
      </c>
      <c r="M30" s="170"/>
      <c r="N30" s="170"/>
      <c r="O30" s="221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181</v>
      </c>
      <c r="Z30" s="170">
        <v>4.2126000000000001</v>
      </c>
      <c r="AA30" s="108">
        <v>2135.5160000000001</v>
      </c>
      <c r="AB30" s="153">
        <v>462</v>
      </c>
      <c r="AC30" s="20">
        <v>10.273899999999999</v>
      </c>
      <c r="AD30" s="20">
        <v>5489.74</v>
      </c>
      <c r="AE30" s="20">
        <v>4</v>
      </c>
      <c r="AF30" s="20">
        <v>0.28310000000000002</v>
      </c>
      <c r="AG30" s="20">
        <f>700.44*1.08</f>
        <v>756.47520000000009</v>
      </c>
      <c r="AH30" s="20">
        <v>91</v>
      </c>
      <c r="AI30" s="20">
        <v>7.0082000000000004</v>
      </c>
      <c r="AJ30" s="20">
        <v>8697.1640000000007</v>
      </c>
      <c r="AK30" s="20">
        <v>202</v>
      </c>
      <c r="AL30" s="20">
        <v>7.8903999999999996</v>
      </c>
      <c r="AM30" s="20">
        <v>5783.06</v>
      </c>
      <c r="AN30" s="20">
        <v>534</v>
      </c>
      <c r="AO30" s="20">
        <v>30.933900000000001</v>
      </c>
      <c r="AP30" s="20">
        <f>22685.215*1.08</f>
        <v>24500.032200000001</v>
      </c>
      <c r="AQ30" s="108">
        <f t="shared" si="5"/>
        <v>1534</v>
      </c>
      <c r="AR30" s="108">
        <f t="shared" si="5"/>
        <v>75.032800000000009</v>
      </c>
      <c r="AS30" s="108">
        <f t="shared" si="5"/>
        <v>56179.26915357518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4"/>
      <c r="N31" s="214"/>
      <c r="O31" s="220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70">
        <v>2</v>
      </c>
      <c r="N32" s="170">
        <v>0.29830000000000001</v>
      </c>
      <c r="O32" s="221">
        <v>279.12299999999999</v>
      </c>
      <c r="P32" s="170">
        <v>115</v>
      </c>
      <c r="Q32" s="170">
        <v>185.05760000000001</v>
      </c>
      <c r="R32" s="170">
        <v>74721.087</v>
      </c>
      <c r="S32" s="40"/>
      <c r="T32" s="40"/>
      <c r="U32" s="40"/>
      <c r="V32" s="25">
        <f t="shared" si="4"/>
        <v>115</v>
      </c>
      <c r="W32" s="25">
        <f t="shared" si="1"/>
        <v>185.05760000000001</v>
      </c>
      <c r="X32" s="25">
        <f t="shared" si="1"/>
        <v>74721.087</v>
      </c>
      <c r="Y32" s="170">
        <v>15</v>
      </c>
      <c r="Z32" s="170">
        <v>20.076499999999999</v>
      </c>
      <c r="AA32" s="108">
        <v>9600.0789999999997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132</v>
      </c>
      <c r="AR32" s="108">
        <f t="shared" si="5"/>
        <v>205.43240000000003</v>
      </c>
      <c r="AS32" s="108">
        <f t="shared" si="5"/>
        <v>84600.289000000004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4"/>
      <c r="N33" s="214"/>
      <c r="O33" s="220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20">
        <v>16</v>
      </c>
      <c r="H34" s="20">
        <v>3.9281999999999999</v>
      </c>
      <c r="I34" s="20">
        <v>1135.963</v>
      </c>
      <c r="J34" s="25">
        <f t="shared" si="3"/>
        <v>16</v>
      </c>
      <c r="K34" s="25">
        <f t="shared" si="3"/>
        <v>3.9281999999999999</v>
      </c>
      <c r="L34" s="25">
        <f t="shared" si="3"/>
        <v>1135.963</v>
      </c>
      <c r="M34" s="170">
        <v>15</v>
      </c>
      <c r="N34" s="170">
        <v>0.81430000000000002</v>
      </c>
      <c r="O34" s="221">
        <v>865.50199999999995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40</v>
      </c>
      <c r="AC34" s="20">
        <v>1.6211</v>
      </c>
      <c r="AD34" s="20">
        <v>774.88300000000004</v>
      </c>
      <c r="AE34" s="20"/>
      <c r="AF34" s="20"/>
      <c r="AG34" s="20"/>
      <c r="AH34" s="20">
        <v>25</v>
      </c>
      <c r="AI34" s="20">
        <v>10.0023</v>
      </c>
      <c r="AJ34" s="20">
        <v>2722.0540000000001</v>
      </c>
      <c r="AK34" s="20"/>
      <c r="AL34" s="20"/>
      <c r="AM34" s="20"/>
      <c r="AN34" s="20">
        <v>21</v>
      </c>
      <c r="AO34" s="20">
        <v>1.7706</v>
      </c>
      <c r="AP34" s="20">
        <f>351.65*1.08</f>
        <v>379.78199999999998</v>
      </c>
      <c r="AQ34" s="108">
        <f t="shared" si="5"/>
        <v>117</v>
      </c>
      <c r="AR34" s="108">
        <f t="shared" si="5"/>
        <v>18.136499999999998</v>
      </c>
      <c r="AS34" s="108">
        <f t="shared" si="5"/>
        <v>5878.1840000000002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4"/>
      <c r="N35" s="214"/>
      <c r="O35" s="222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70"/>
      <c r="N36" s="170"/>
      <c r="O36" s="221"/>
      <c r="P36" s="170">
        <v>160</v>
      </c>
      <c r="Q36" s="170">
        <v>304.67399999999998</v>
      </c>
      <c r="R36" s="170">
        <v>29180.723000000002</v>
      </c>
      <c r="S36" s="40"/>
      <c r="T36" s="40"/>
      <c r="U36" s="40"/>
      <c r="V36" s="25">
        <f t="shared" si="4"/>
        <v>160</v>
      </c>
      <c r="W36" s="25">
        <f t="shared" si="1"/>
        <v>304.67399999999998</v>
      </c>
      <c r="X36" s="25">
        <f t="shared" si="1"/>
        <v>29180.723000000002</v>
      </c>
      <c r="Y36" s="170">
        <v>37</v>
      </c>
      <c r="Z36" s="170">
        <v>85.424999999999997</v>
      </c>
      <c r="AA36" s="108">
        <v>8187.1639999999998</v>
      </c>
      <c r="AB36" s="153"/>
      <c r="AC36" s="20"/>
      <c r="AD36" s="20"/>
      <c r="AE36" s="153"/>
      <c r="AF36" s="20"/>
      <c r="AG36" s="20"/>
      <c r="AH36" s="153"/>
      <c r="AI36" s="20"/>
      <c r="AJ36" s="20"/>
      <c r="AK36" s="153"/>
      <c r="AL36" s="20"/>
      <c r="AM36" s="20"/>
      <c r="AN36" s="153"/>
      <c r="AO36" s="20"/>
      <c r="AP36" s="20"/>
      <c r="AQ36" s="108">
        <f t="shared" si="5"/>
        <v>197</v>
      </c>
      <c r="AR36" s="108">
        <f t="shared" si="5"/>
        <v>390.09899999999999</v>
      </c>
      <c r="AS36" s="108">
        <f t="shared" si="5"/>
        <v>37367.887000000002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4"/>
      <c r="N37" s="214"/>
      <c r="O37" s="220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29</v>
      </c>
      <c r="E38" s="125">
        <v>2.7338</v>
      </c>
      <c r="F38" s="168">
        <v>2115.6929645025634</v>
      </c>
      <c r="G38" s="20"/>
      <c r="H38" s="20"/>
      <c r="I38" s="20"/>
      <c r="J38" s="25">
        <f t="shared" si="3"/>
        <v>29</v>
      </c>
      <c r="K38" s="25">
        <f t="shared" si="3"/>
        <v>2.7338</v>
      </c>
      <c r="L38" s="25">
        <f t="shared" si="3"/>
        <v>2115.6929645025634</v>
      </c>
      <c r="M38" s="170">
        <v>377</v>
      </c>
      <c r="N38" s="170">
        <v>1499.64</v>
      </c>
      <c r="O38" s="221">
        <v>88182.247000000003</v>
      </c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>
        <v>460</v>
      </c>
      <c r="Z38" s="170">
        <v>2526.39</v>
      </c>
      <c r="AA38" s="108">
        <v>141359.15400000001</v>
      </c>
      <c r="AB38" s="153">
        <v>323</v>
      </c>
      <c r="AC38" s="20">
        <v>1489.9674</v>
      </c>
      <c r="AD38" s="20">
        <v>79239.328999999998</v>
      </c>
      <c r="AE38" s="20"/>
      <c r="AF38" s="20"/>
      <c r="AG38" s="20"/>
      <c r="AH38" s="20">
        <v>13</v>
      </c>
      <c r="AI38" s="20">
        <v>17.459</v>
      </c>
      <c r="AJ38" s="20">
        <v>3963.395</v>
      </c>
      <c r="AK38" s="20"/>
      <c r="AL38" s="20"/>
      <c r="AM38" s="20"/>
      <c r="AN38" s="20"/>
      <c r="AO38" s="20"/>
      <c r="AP38" s="20"/>
      <c r="AQ38" s="108">
        <f t="shared" si="5"/>
        <v>1202</v>
      </c>
      <c r="AR38" s="108">
        <f t="shared" si="5"/>
        <v>5536.1902</v>
      </c>
      <c r="AS38" s="108">
        <f t="shared" si="5"/>
        <v>314859.81796450261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4"/>
      <c r="N39" s="214"/>
      <c r="O39" s="220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70"/>
      <c r="N40" s="170"/>
      <c r="O40" s="221"/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4"/>
      <c r="N41" s="214"/>
      <c r="O41" s="220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20">
        <v>2</v>
      </c>
      <c r="H42" s="20">
        <v>9.7563999999999993</v>
      </c>
      <c r="I42" s="20">
        <v>6750.6480000000001</v>
      </c>
      <c r="J42" s="25">
        <f t="shared" si="3"/>
        <v>2</v>
      </c>
      <c r="K42" s="25">
        <f t="shared" si="3"/>
        <v>9.7563999999999993</v>
      </c>
      <c r="L42" s="25">
        <f t="shared" si="3"/>
        <v>6750.6480000000001</v>
      </c>
      <c r="M42" s="170">
        <v>16</v>
      </c>
      <c r="N42" s="170">
        <v>371.21620000000001</v>
      </c>
      <c r="O42" s="221">
        <v>177155.92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18</v>
      </c>
      <c r="AR42" s="108">
        <f t="shared" si="5"/>
        <v>380.9726</v>
      </c>
      <c r="AS42" s="108">
        <f t="shared" si="5"/>
        <v>183906.568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17</v>
      </c>
      <c r="E43" s="126">
        <v>143.71459999999999</v>
      </c>
      <c r="F43" s="127">
        <v>94224.663219083464</v>
      </c>
      <c r="G43" s="23">
        <v>14</v>
      </c>
      <c r="H43" s="23">
        <v>155.48060000000001</v>
      </c>
      <c r="I43" s="23">
        <v>96484.361000000004</v>
      </c>
      <c r="J43" s="116">
        <f t="shared" si="3"/>
        <v>31</v>
      </c>
      <c r="K43" s="116">
        <f t="shared" si="3"/>
        <v>299.1952</v>
      </c>
      <c r="L43" s="116">
        <f t="shared" si="3"/>
        <v>190709.02421908348</v>
      </c>
      <c r="M43" s="214">
        <v>6</v>
      </c>
      <c r="N43" s="214">
        <v>142.5805</v>
      </c>
      <c r="O43" s="220">
        <v>28624.126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37</v>
      </c>
      <c r="AR43" s="45">
        <f t="shared" si="5"/>
        <v>441.77570000000003</v>
      </c>
      <c r="AS43" s="45">
        <f t="shared" si="5"/>
        <v>219333.15021908347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70">
        <v>59</v>
      </c>
      <c r="N44" s="170">
        <v>2.8025000000000002</v>
      </c>
      <c r="O44" s="219">
        <v>729.14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59</v>
      </c>
      <c r="AR44" s="108">
        <f t="shared" si="5"/>
        <v>2.8025000000000002</v>
      </c>
      <c r="AS44" s="108">
        <f t="shared" si="5"/>
        <v>729.14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4"/>
      <c r="N45" s="214"/>
      <c r="O45" s="220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70"/>
      <c r="N46" s="170"/>
      <c r="O46" s="221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4"/>
      <c r="N47" s="214"/>
      <c r="O47" s="220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70"/>
      <c r="N48" s="170"/>
      <c r="O48" s="221"/>
      <c r="P48" s="170"/>
      <c r="Q48" s="170"/>
      <c r="R48" s="170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70"/>
      <c r="Z48" s="170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4"/>
      <c r="N49" s="214"/>
      <c r="O49" s="220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3"/>
        <v>0</v>
      </c>
      <c r="K50" s="25">
        <f t="shared" si="3"/>
        <v>0</v>
      </c>
      <c r="L50" s="25">
        <f t="shared" si="3"/>
        <v>0</v>
      </c>
      <c r="M50" s="170"/>
      <c r="N50" s="170"/>
      <c r="O50" s="221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4"/>
      <c r="N51" s="214"/>
      <c r="O51" s="220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70"/>
      <c r="N52" s="170"/>
      <c r="O52" s="221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4"/>
      <c r="N53" s="214"/>
      <c r="O53" s="222"/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70"/>
      <c r="N54" s="170"/>
      <c r="O54" s="219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>
        <v>42</v>
      </c>
      <c r="AO54" s="20">
        <v>2.0489999999999999</v>
      </c>
      <c r="AP54" s="20">
        <f>2092.13*1.08</f>
        <v>2259.5004000000004</v>
      </c>
      <c r="AQ54" s="108">
        <f t="shared" si="5"/>
        <v>42</v>
      </c>
      <c r="AR54" s="108">
        <f t="shared" si="5"/>
        <v>2.0489999999999999</v>
      </c>
      <c r="AS54" s="108">
        <f t="shared" si="5"/>
        <v>2259.5004000000004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4"/>
      <c r="N55" s="214"/>
      <c r="O55" s="220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70">
        <v>4</v>
      </c>
      <c r="N56" s="170">
        <v>1.794</v>
      </c>
      <c r="O56" s="221">
        <v>294.23399999999998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4</v>
      </c>
      <c r="AR56" s="108">
        <f t="shared" si="5"/>
        <v>1.794</v>
      </c>
      <c r="AS56" s="108">
        <f t="shared" si="5"/>
        <v>294.23399999999998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23"/>
      <c r="H57" s="23"/>
      <c r="I57" s="23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4"/>
      <c r="N57" s="214"/>
      <c r="O57" s="220"/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77"/>
      <c r="AJ57" s="277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1"/>
      <c r="G58" s="185"/>
      <c r="H58" s="185"/>
      <c r="I58" s="185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5">
        <v>1223</v>
      </c>
      <c r="N58" s="215">
        <v>48.8367</v>
      </c>
      <c r="O58" s="223">
        <v>22044.753000000001</v>
      </c>
      <c r="P58" s="217"/>
      <c r="Q58" s="217"/>
      <c r="R58" s="217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7">
        <v>198</v>
      </c>
      <c r="Z58" s="217">
        <v>210.69069999999999</v>
      </c>
      <c r="AA58" s="330">
        <v>147404.505</v>
      </c>
      <c r="AB58" s="188">
        <v>422</v>
      </c>
      <c r="AC58" s="174">
        <v>101.9431</v>
      </c>
      <c r="AD58" s="174">
        <v>46089.807000000001</v>
      </c>
      <c r="AE58" s="174"/>
      <c r="AF58" s="174"/>
      <c r="AG58" s="174"/>
      <c r="AH58" s="192"/>
      <c r="AI58" s="185"/>
      <c r="AJ58" s="185"/>
      <c r="AK58" s="185">
        <v>26</v>
      </c>
      <c r="AL58" s="185">
        <v>0.88670000000000004</v>
      </c>
      <c r="AM58" s="185">
        <v>816.54399999999998</v>
      </c>
      <c r="AN58" s="174">
        <v>33</v>
      </c>
      <c r="AO58" s="174">
        <v>0.95520000000000005</v>
      </c>
      <c r="AP58" s="174">
        <f>380.67*1.08</f>
        <v>411.12360000000007</v>
      </c>
      <c r="AQ58" s="108">
        <f t="shared" ref="AQ58:AS71" si="7">SUM(J58,M58,V58,Y58,AB58,AE58,AH58,AK58,AN58)</f>
        <v>1902</v>
      </c>
      <c r="AR58" s="108">
        <f t="shared" si="7"/>
        <v>363.31240000000003</v>
      </c>
      <c r="AS58" s="108">
        <f t="shared" si="7"/>
        <v>216766.73259999999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25"/>
      <c r="E59" s="125"/>
      <c r="F59" s="132"/>
      <c r="G59" s="20"/>
      <c r="H59" s="187"/>
      <c r="I59" s="20"/>
      <c r="J59" s="95">
        <f t="shared" si="6"/>
        <v>0</v>
      </c>
      <c r="K59" s="95">
        <f t="shared" si="6"/>
        <v>0</v>
      </c>
      <c r="L59" s="95">
        <f t="shared" si="6"/>
        <v>0</v>
      </c>
      <c r="M59" s="170"/>
      <c r="N59" s="216"/>
      <c r="O59" s="221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23"/>
      <c r="H60" s="23"/>
      <c r="I60" s="23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4">
        <v>64</v>
      </c>
      <c r="N60" s="214">
        <v>1.3824000000000001</v>
      </c>
      <c r="O60" s="220">
        <v>1407.6849999999999</v>
      </c>
      <c r="P60" s="214"/>
      <c r="Q60" s="214"/>
      <c r="R60" s="214"/>
      <c r="S60" s="41"/>
      <c r="T60" s="41"/>
      <c r="U60" s="41"/>
      <c r="V60" s="112">
        <f t="shared" si="4"/>
        <v>0</v>
      </c>
      <c r="W60" s="112">
        <f t="shared" si="1"/>
        <v>0</v>
      </c>
      <c r="X60" s="112">
        <f t="shared" si="1"/>
        <v>0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64</v>
      </c>
      <c r="AR60" s="45">
        <f t="shared" si="7"/>
        <v>1.3824000000000001</v>
      </c>
      <c r="AS60" s="45">
        <f t="shared" si="7"/>
        <v>1407.6849999999999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f t="shared" ref="D61:I61" si="8">+D6+D8+D10+D12+D14+D16+D18+D20+D22+D24+D26+D28+D30+D32+D34+D36+D38+D40+D42+D44+D46+D48+D50+D52+D54+D56+D58</f>
        <v>73</v>
      </c>
      <c r="E61" s="133">
        <f t="shared" si="8"/>
        <v>14.6957</v>
      </c>
      <c r="F61" s="133">
        <f t="shared" si="8"/>
        <v>9157.131926360169</v>
      </c>
      <c r="G61" s="174">
        <f t="shared" si="8"/>
        <v>44</v>
      </c>
      <c r="H61" s="174">
        <f t="shared" si="8"/>
        <v>21.109099999999998</v>
      </c>
      <c r="I61" s="174">
        <f t="shared" si="8"/>
        <v>11959.366</v>
      </c>
      <c r="J61" s="25">
        <f t="shared" si="6"/>
        <v>117</v>
      </c>
      <c r="K61" s="25">
        <f t="shared" si="6"/>
        <v>35.8048</v>
      </c>
      <c r="L61" s="25">
        <f t="shared" si="6"/>
        <v>21116.497926360171</v>
      </c>
      <c r="M61" s="217">
        <f t="shared" ref="M61:R61" si="9">+M6+M8+M10+M12+M14+M16+M18+M20+M22+M24+M26+M28+M30+M32+M34+M36+M38+M40+M42+M44+M46+M48+M50+M52+M54+M56+M58</f>
        <v>1711</v>
      </c>
      <c r="N61" s="217">
        <f t="shared" si="9"/>
        <v>2059.1876000000002</v>
      </c>
      <c r="O61" s="224">
        <f t="shared" si="9"/>
        <v>305928.12200000003</v>
      </c>
      <c r="P61" s="174">
        <f t="shared" si="9"/>
        <v>1525</v>
      </c>
      <c r="Q61" s="174">
        <f t="shared" si="9"/>
        <v>5177.8891999999996</v>
      </c>
      <c r="R61" s="174">
        <f t="shared" si="9"/>
        <v>853186.97800000012</v>
      </c>
      <c r="S61" s="52"/>
      <c r="T61" s="52"/>
      <c r="U61" s="52"/>
      <c r="V61" s="25">
        <f t="shared" si="4"/>
        <v>1525</v>
      </c>
      <c r="W61" s="25">
        <f t="shared" si="1"/>
        <v>5177.8891999999996</v>
      </c>
      <c r="X61" s="25">
        <f t="shared" si="1"/>
        <v>853186.97800000012</v>
      </c>
      <c r="Y61" s="217">
        <f t="shared" ref="Y61:AP61" si="10">+Y6+Y8+Y10+Y12+Y14+Y16+Y18+Y20+Y22+Y24+Y26+Y28+Y30+Y32+Y34+Y36+Y38+Y40+Y42+Y44+Y46+Y48+Y50+Y52+Y54+Y56+Y58</f>
        <v>1036</v>
      </c>
      <c r="Z61" s="217">
        <f t="shared" si="10"/>
        <v>3337.7121999999999</v>
      </c>
      <c r="AA61" s="330">
        <f t="shared" si="10"/>
        <v>373577.24100000004</v>
      </c>
      <c r="AB61" s="188">
        <f t="shared" si="10"/>
        <v>1248</v>
      </c>
      <c r="AC61" s="174">
        <f t="shared" si="10"/>
        <v>1603.9355</v>
      </c>
      <c r="AD61" s="174">
        <f t="shared" si="10"/>
        <v>131633.071</v>
      </c>
      <c r="AE61" s="185">
        <f t="shared" si="10"/>
        <v>197</v>
      </c>
      <c r="AF61" s="185">
        <f t="shared" si="10"/>
        <v>12.5444</v>
      </c>
      <c r="AG61" s="185">
        <f t="shared" si="10"/>
        <v>19764.641520000001</v>
      </c>
      <c r="AH61" s="174">
        <f t="shared" si="10"/>
        <v>182</v>
      </c>
      <c r="AI61" s="174">
        <f t="shared" si="10"/>
        <v>40.902100000000004</v>
      </c>
      <c r="AJ61" s="174">
        <f t="shared" si="10"/>
        <v>17776.758000000002</v>
      </c>
      <c r="AK61" s="185">
        <f t="shared" si="10"/>
        <v>228</v>
      </c>
      <c r="AL61" s="185">
        <f t="shared" si="10"/>
        <v>8.777099999999999</v>
      </c>
      <c r="AM61" s="185">
        <f t="shared" si="10"/>
        <v>6599.6040000000003</v>
      </c>
      <c r="AN61" s="174">
        <f t="shared" si="10"/>
        <v>630</v>
      </c>
      <c r="AO61" s="174">
        <f t="shared" si="10"/>
        <v>35.7087</v>
      </c>
      <c r="AP61" s="174">
        <f t="shared" si="10"/>
        <v>27550.438200000001</v>
      </c>
      <c r="AQ61" s="108">
        <f t="shared" si="7"/>
        <v>6874</v>
      </c>
      <c r="AR61" s="108">
        <f t="shared" si="7"/>
        <v>12312.461599999997</v>
      </c>
      <c r="AS61" s="108">
        <f t="shared" si="7"/>
        <v>1757133.3516463605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32"/>
      <c r="E62" s="125"/>
      <c r="F62" s="125"/>
      <c r="G62" s="25"/>
      <c r="H62" s="25"/>
      <c r="I62" s="25"/>
      <c r="J62" s="95">
        <f t="shared" si="6"/>
        <v>0</v>
      </c>
      <c r="K62" s="95">
        <f t="shared" si="6"/>
        <v>0</v>
      </c>
      <c r="L62" s="95">
        <f t="shared" si="6"/>
        <v>0</v>
      </c>
      <c r="M62" s="170"/>
      <c r="N62" s="170"/>
      <c r="O62" s="221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1">+D7+D9+D11+D13+D15+D17+D19+D21+D23+D25+D27+D29+D31+D33+D35+D37+D39+D41+D43+D45+D47+D49+D51+D53+D55+D57+D60</f>
        <v>17</v>
      </c>
      <c r="E63" s="126">
        <f t="shared" si="11"/>
        <v>143.71459999999999</v>
      </c>
      <c r="F63" s="126">
        <f t="shared" si="11"/>
        <v>94224.663219083464</v>
      </c>
      <c r="G63" s="23">
        <f t="shared" si="11"/>
        <v>14</v>
      </c>
      <c r="H63" s="23">
        <f t="shared" si="11"/>
        <v>155.48060000000001</v>
      </c>
      <c r="I63" s="23">
        <f t="shared" si="11"/>
        <v>96484.361000000004</v>
      </c>
      <c r="J63" s="112">
        <f t="shared" si="6"/>
        <v>31</v>
      </c>
      <c r="K63" s="112">
        <f t="shared" si="6"/>
        <v>299.1952</v>
      </c>
      <c r="L63" s="112">
        <f t="shared" si="6"/>
        <v>190709.02421908348</v>
      </c>
      <c r="M63" s="214">
        <f t="shared" ref="M63:R63" si="12">+M7+M9+M11+M13+M15+M17+M19+M21+M23+M25+M27+M29+M31+M33+M35+M37+M39+M41+M43+M45+M47+M49+M51+M53+M55+M57+M60</f>
        <v>82</v>
      </c>
      <c r="N63" s="214">
        <f t="shared" si="12"/>
        <v>317.61090000000002</v>
      </c>
      <c r="O63" s="220">
        <f t="shared" si="12"/>
        <v>50547.129000000001</v>
      </c>
      <c r="P63" s="23">
        <f t="shared" si="12"/>
        <v>3</v>
      </c>
      <c r="Q63" s="23">
        <f t="shared" si="12"/>
        <v>75.917000000000002</v>
      </c>
      <c r="R63" s="23">
        <f t="shared" si="12"/>
        <v>8561.8809999999994</v>
      </c>
      <c r="S63" s="44"/>
      <c r="T63" s="44"/>
      <c r="U63" s="44"/>
      <c r="V63" s="112">
        <f t="shared" si="4"/>
        <v>3</v>
      </c>
      <c r="W63" s="112">
        <f t="shared" si="1"/>
        <v>75.917000000000002</v>
      </c>
      <c r="X63" s="112">
        <f t="shared" si="1"/>
        <v>8561.8809999999994</v>
      </c>
      <c r="Y63" s="214"/>
      <c r="Z63" s="214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116</v>
      </c>
      <c r="AR63" s="45">
        <f t="shared" si="7"/>
        <v>692.72310000000004</v>
      </c>
      <c r="AS63" s="45">
        <f t="shared" si="7"/>
        <v>249818.03421908349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20">
        <v>189</v>
      </c>
      <c r="H64" s="20">
        <v>27.616700000000002</v>
      </c>
      <c r="I64" s="20">
        <v>22869.089</v>
      </c>
      <c r="J64" s="25">
        <f t="shared" si="6"/>
        <v>189</v>
      </c>
      <c r="K64" s="25">
        <f t="shared" si="6"/>
        <v>27.616700000000002</v>
      </c>
      <c r="L64" s="25">
        <f t="shared" si="6"/>
        <v>22869.089</v>
      </c>
      <c r="M64" s="170">
        <v>975</v>
      </c>
      <c r="N64" s="170">
        <v>126.97880000000001</v>
      </c>
      <c r="O64" s="221">
        <v>102989.02899999999</v>
      </c>
      <c r="P64" s="20">
        <v>1782</v>
      </c>
      <c r="Q64" s="20">
        <v>210.67465000000001</v>
      </c>
      <c r="R64" s="20">
        <v>142203.18900000001</v>
      </c>
      <c r="S64" s="111"/>
      <c r="T64" s="40"/>
      <c r="U64" s="40"/>
      <c r="V64" s="25">
        <f t="shared" si="4"/>
        <v>1782</v>
      </c>
      <c r="W64" s="25">
        <f t="shared" si="1"/>
        <v>210.67465000000001</v>
      </c>
      <c r="X64" s="25">
        <f t="shared" si="1"/>
        <v>142203.18900000001</v>
      </c>
      <c r="Y64" s="170">
        <v>47</v>
      </c>
      <c r="Z64" s="170">
        <v>655.50540000000001</v>
      </c>
      <c r="AA64" s="108">
        <v>52262.57</v>
      </c>
      <c r="AB64" s="153">
        <v>90</v>
      </c>
      <c r="AC64" s="20">
        <v>432.28825000000001</v>
      </c>
      <c r="AD64" s="20">
        <v>10326.418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3083</v>
      </c>
      <c r="AR64" s="108">
        <f t="shared" si="7"/>
        <v>1453.0638000000001</v>
      </c>
      <c r="AS64" s="108">
        <f t="shared" si="7"/>
        <v>330650.29500000004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349</v>
      </c>
      <c r="E65" s="126">
        <v>35.029800000000002</v>
      </c>
      <c r="F65" s="127">
        <v>49197.504854556362</v>
      </c>
      <c r="G65" s="23">
        <v>83</v>
      </c>
      <c r="H65" s="23">
        <v>466.82209999999998</v>
      </c>
      <c r="I65" s="23">
        <v>162493.94699999999</v>
      </c>
      <c r="J65" s="116">
        <f t="shared" si="6"/>
        <v>432</v>
      </c>
      <c r="K65" s="116">
        <f t="shared" si="6"/>
        <v>501.8519</v>
      </c>
      <c r="L65" s="116">
        <f t="shared" si="6"/>
        <v>211691.45185455633</v>
      </c>
      <c r="M65" s="214">
        <v>39</v>
      </c>
      <c r="N65" s="214">
        <v>3.2025000000000001</v>
      </c>
      <c r="O65" s="222">
        <v>3124.107</v>
      </c>
      <c r="P65" s="23">
        <v>36</v>
      </c>
      <c r="Q65" s="23">
        <v>6.9029999999999996</v>
      </c>
      <c r="R65" s="23">
        <v>1583.63</v>
      </c>
      <c r="S65" s="41"/>
      <c r="T65" s="41"/>
      <c r="U65" s="41"/>
      <c r="V65" s="116">
        <f t="shared" si="4"/>
        <v>36</v>
      </c>
      <c r="W65" s="116">
        <f t="shared" si="1"/>
        <v>6.9029999999999996</v>
      </c>
      <c r="X65" s="116">
        <f t="shared" si="1"/>
        <v>1583.63</v>
      </c>
      <c r="Y65" s="214">
        <v>1</v>
      </c>
      <c r="Z65" s="214">
        <v>0</v>
      </c>
      <c r="AA65" s="109">
        <v>0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508</v>
      </c>
      <c r="AR65" s="45">
        <f t="shared" si="7"/>
        <v>511.95740000000001</v>
      </c>
      <c r="AS65" s="45">
        <f t="shared" si="7"/>
        <v>216399.18885455633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175"/>
      <c r="H66" s="175"/>
      <c r="I66" s="193"/>
      <c r="J66" s="25">
        <f t="shared" si="6"/>
        <v>0</v>
      </c>
      <c r="K66" s="25">
        <f t="shared" si="6"/>
        <v>0</v>
      </c>
      <c r="L66" s="25">
        <f t="shared" si="6"/>
        <v>0</v>
      </c>
      <c r="M66" s="170"/>
      <c r="N66" s="170"/>
      <c r="O66" s="221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77"/>
      <c r="H67" s="177"/>
      <c r="I67" s="194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4"/>
      <c r="N67" s="214"/>
      <c r="O67" s="220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3">+D61+D64+D66</f>
        <v>73</v>
      </c>
      <c r="E68" s="20">
        <f t="shared" si="13"/>
        <v>14.6957</v>
      </c>
      <c r="F68" s="25">
        <f t="shared" si="13"/>
        <v>9157.131926360169</v>
      </c>
      <c r="G68" s="153">
        <f t="shared" si="13"/>
        <v>233</v>
      </c>
      <c r="H68" s="20">
        <f t="shared" si="13"/>
        <v>48.7258</v>
      </c>
      <c r="I68" s="134">
        <f t="shared" si="13"/>
        <v>34828.455000000002</v>
      </c>
      <c r="J68" s="25">
        <f t="shared" si="6"/>
        <v>306</v>
      </c>
      <c r="K68" s="25">
        <f t="shared" si="6"/>
        <v>63.421500000000002</v>
      </c>
      <c r="L68" s="25">
        <f t="shared" si="6"/>
        <v>43985.586926360171</v>
      </c>
      <c r="M68" s="153">
        <f t="shared" ref="M68:R68" si="14">+M61+M64+M66</f>
        <v>2686</v>
      </c>
      <c r="N68" s="20">
        <f t="shared" si="14"/>
        <v>2186.1664000000001</v>
      </c>
      <c r="O68" s="134">
        <f t="shared" si="14"/>
        <v>408917.15100000001</v>
      </c>
      <c r="P68" s="20">
        <f t="shared" si="14"/>
        <v>3307</v>
      </c>
      <c r="Q68" s="20">
        <f t="shared" si="14"/>
        <v>5388.5638499999995</v>
      </c>
      <c r="R68" s="20">
        <f t="shared" si="14"/>
        <v>995390.16700000013</v>
      </c>
      <c r="S68" s="25"/>
      <c r="T68" s="25"/>
      <c r="U68" s="25"/>
      <c r="V68" s="25">
        <f t="shared" si="4"/>
        <v>3307</v>
      </c>
      <c r="W68" s="25">
        <f t="shared" si="1"/>
        <v>5388.5638499999995</v>
      </c>
      <c r="X68" s="25">
        <f t="shared" si="1"/>
        <v>995390.16700000013</v>
      </c>
      <c r="Y68" s="170">
        <f t="shared" ref="Y68:AD68" si="15">+Y61+Y64+Y66</f>
        <v>1083</v>
      </c>
      <c r="Z68" s="170">
        <f t="shared" si="15"/>
        <v>3993.2175999999999</v>
      </c>
      <c r="AA68" s="108">
        <f t="shared" si="15"/>
        <v>425839.81100000005</v>
      </c>
      <c r="AB68" s="153">
        <f t="shared" si="15"/>
        <v>1338</v>
      </c>
      <c r="AC68" s="20">
        <f t="shared" si="15"/>
        <v>2036.2237500000001</v>
      </c>
      <c r="AD68" s="20">
        <f t="shared" si="15"/>
        <v>141959.489</v>
      </c>
      <c r="AE68" s="20">
        <f>AE61+AE62+AE64+AE66</f>
        <v>197</v>
      </c>
      <c r="AF68" s="20">
        <f>+AF61+AF64+AF66</f>
        <v>12.5444</v>
      </c>
      <c r="AG68" s="20">
        <f>AG61+AG62+AG64+AG66</f>
        <v>19764.641520000001</v>
      </c>
      <c r="AH68" s="20">
        <f t="shared" ref="AH68:AJ68" si="16">AH61+AH62+AH64+AH66</f>
        <v>182</v>
      </c>
      <c r="AI68" s="20">
        <f>+AI61+AI64+AI66</f>
        <v>40.902100000000004</v>
      </c>
      <c r="AJ68" s="20">
        <f t="shared" si="16"/>
        <v>17776.758000000002</v>
      </c>
      <c r="AK68" s="20">
        <f>AK61+AK62+AK64+AK66</f>
        <v>228</v>
      </c>
      <c r="AL68" s="20">
        <f>+AL61+AL64+AL66</f>
        <v>8.777099999999999</v>
      </c>
      <c r="AM68" s="20">
        <f>AM61+AM62+AM64+AM66</f>
        <v>6599.6040000000003</v>
      </c>
      <c r="AN68" s="20">
        <f>AN61+AN62+AN64+AN66</f>
        <v>630</v>
      </c>
      <c r="AO68" s="20">
        <f>+AO61+AO64+AO66</f>
        <v>35.7087</v>
      </c>
      <c r="AP68" s="20">
        <f>+AP61+AP64+AP66+AP62</f>
        <v>27550.438200000001</v>
      </c>
      <c r="AQ68" s="108">
        <f t="shared" si="7"/>
        <v>9957</v>
      </c>
      <c r="AR68" s="108">
        <f t="shared" si="7"/>
        <v>13765.525399999997</v>
      </c>
      <c r="AS68" s="108">
        <f t="shared" si="7"/>
        <v>2087783.6466463604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7">+D63+D65+D67</f>
        <v>366</v>
      </c>
      <c r="E69" s="23">
        <f t="shared" si="17"/>
        <v>178.74439999999998</v>
      </c>
      <c r="F69" s="24">
        <f t="shared" si="17"/>
        <v>143422.16807363983</v>
      </c>
      <c r="G69" s="23">
        <f t="shared" si="17"/>
        <v>97</v>
      </c>
      <c r="H69" s="23">
        <f t="shared" si="17"/>
        <v>622.30269999999996</v>
      </c>
      <c r="I69" s="23">
        <f t="shared" si="17"/>
        <v>258978.30799999999</v>
      </c>
      <c r="J69" s="116">
        <f t="shared" si="6"/>
        <v>463</v>
      </c>
      <c r="K69" s="116">
        <f t="shared" si="6"/>
        <v>801.0471</v>
      </c>
      <c r="L69" s="116">
        <f t="shared" si="6"/>
        <v>402400.47607363982</v>
      </c>
      <c r="M69" s="157">
        <f t="shared" ref="M69:R69" si="18">+M63+M65+M67</f>
        <v>121</v>
      </c>
      <c r="N69" s="23">
        <f t="shared" si="18"/>
        <v>320.8134</v>
      </c>
      <c r="O69" s="23">
        <f t="shared" si="18"/>
        <v>53671.236000000004</v>
      </c>
      <c r="P69" s="23">
        <f t="shared" si="18"/>
        <v>39</v>
      </c>
      <c r="Q69" s="23">
        <f t="shared" si="18"/>
        <v>82.820000000000007</v>
      </c>
      <c r="R69" s="23">
        <f t="shared" si="18"/>
        <v>10145.510999999999</v>
      </c>
      <c r="S69" s="24"/>
      <c r="T69" s="24"/>
      <c r="U69" s="24"/>
      <c r="V69" s="116">
        <f t="shared" si="4"/>
        <v>39</v>
      </c>
      <c r="W69" s="116">
        <f t="shared" si="1"/>
        <v>82.820000000000007</v>
      </c>
      <c r="X69" s="116">
        <f t="shared" si="1"/>
        <v>10145.510999999999</v>
      </c>
      <c r="Y69" s="214">
        <f t="shared" ref="Y69:AA69" si="19">+Y63+Y65+Y67</f>
        <v>1</v>
      </c>
      <c r="Z69" s="214">
        <f t="shared" si="19"/>
        <v>0</v>
      </c>
      <c r="AA69" s="109">
        <f t="shared" si="19"/>
        <v>0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624</v>
      </c>
      <c r="AR69" s="45">
        <f t="shared" si="7"/>
        <v>1204.6804999999999</v>
      </c>
      <c r="AS69" s="45">
        <f t="shared" si="7"/>
        <v>466217.22307363985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20">D68+D69</f>
        <v>439</v>
      </c>
      <c r="E71" s="36">
        <f t="shared" si="20"/>
        <v>193.44009999999997</v>
      </c>
      <c r="F71" s="37">
        <f t="shared" si="20"/>
        <v>152579.29999999999</v>
      </c>
      <c r="G71" s="36">
        <f t="shared" si="20"/>
        <v>330</v>
      </c>
      <c r="H71" s="36">
        <f t="shared" si="20"/>
        <v>671.02850000000001</v>
      </c>
      <c r="I71" s="36">
        <f t="shared" si="20"/>
        <v>293806.76299999998</v>
      </c>
      <c r="J71" s="117">
        <f t="shared" si="6"/>
        <v>769</v>
      </c>
      <c r="K71" s="117">
        <f t="shared" si="6"/>
        <v>864.46859999999992</v>
      </c>
      <c r="L71" s="117">
        <f t="shared" si="6"/>
        <v>446386.06299999997</v>
      </c>
      <c r="M71" s="36">
        <f t="shared" ref="M71:R71" si="21">M68+M69</f>
        <v>2807</v>
      </c>
      <c r="N71" s="36">
        <f t="shared" si="21"/>
        <v>2506.9798000000001</v>
      </c>
      <c r="O71" s="36">
        <f t="shared" si="21"/>
        <v>462588.38699999999</v>
      </c>
      <c r="P71" s="36">
        <f t="shared" si="21"/>
        <v>3346</v>
      </c>
      <c r="Q71" s="36">
        <f t="shared" si="21"/>
        <v>5471.3838499999993</v>
      </c>
      <c r="R71" s="36">
        <f t="shared" si="21"/>
        <v>1005535.6780000001</v>
      </c>
      <c r="S71" s="37"/>
      <c r="T71" s="37"/>
      <c r="U71" s="37"/>
      <c r="V71" s="117">
        <f t="shared" si="4"/>
        <v>3346</v>
      </c>
      <c r="W71" s="117">
        <f t="shared" si="4"/>
        <v>5471.3838499999993</v>
      </c>
      <c r="X71" s="117">
        <f t="shared" si="4"/>
        <v>1005535.6780000001</v>
      </c>
      <c r="Y71" s="218">
        <f t="shared" ref="Y71:AP71" si="22">Y68+Y69</f>
        <v>1084</v>
      </c>
      <c r="Z71" s="36">
        <f t="shared" si="22"/>
        <v>3993.2175999999999</v>
      </c>
      <c r="AA71" s="37">
        <f t="shared" si="22"/>
        <v>425839.81100000005</v>
      </c>
      <c r="AB71" s="65">
        <f t="shared" si="22"/>
        <v>1338</v>
      </c>
      <c r="AC71" s="36">
        <f t="shared" si="22"/>
        <v>2036.2237500000001</v>
      </c>
      <c r="AD71" s="36">
        <f t="shared" si="22"/>
        <v>141959.489</v>
      </c>
      <c r="AE71" s="36">
        <f t="shared" si="22"/>
        <v>197</v>
      </c>
      <c r="AF71" s="36">
        <f t="shared" si="22"/>
        <v>12.5444</v>
      </c>
      <c r="AG71" s="36">
        <f t="shared" si="22"/>
        <v>19764.641520000001</v>
      </c>
      <c r="AH71" s="36">
        <f t="shared" si="22"/>
        <v>182</v>
      </c>
      <c r="AI71" s="36">
        <f t="shared" si="22"/>
        <v>40.902100000000004</v>
      </c>
      <c r="AJ71" s="36">
        <f t="shared" si="22"/>
        <v>17776.758000000002</v>
      </c>
      <c r="AK71" s="36">
        <f t="shared" si="22"/>
        <v>228</v>
      </c>
      <c r="AL71" s="36">
        <f t="shared" si="22"/>
        <v>8.777099999999999</v>
      </c>
      <c r="AM71" s="36">
        <f t="shared" si="22"/>
        <v>6599.6040000000003</v>
      </c>
      <c r="AN71" s="36">
        <f t="shared" si="22"/>
        <v>630</v>
      </c>
      <c r="AO71" s="36">
        <f t="shared" si="22"/>
        <v>35.7087</v>
      </c>
      <c r="AP71" s="36">
        <f t="shared" si="22"/>
        <v>27550.438200000001</v>
      </c>
      <c r="AQ71" s="46">
        <f t="shared" si="7"/>
        <v>10581</v>
      </c>
      <c r="AR71" s="46">
        <f t="shared" si="7"/>
        <v>14970.205899999999</v>
      </c>
      <c r="AS71" s="46">
        <f t="shared" si="7"/>
        <v>2554000.8697200003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138"/>
      <c r="G72" s="85"/>
      <c r="H72" s="85"/>
      <c r="I72" s="138"/>
      <c r="O72" s="66"/>
      <c r="P72" s="85"/>
      <c r="Q72" s="85"/>
      <c r="R72" s="86"/>
      <c r="X72" s="38" t="s">
        <v>78</v>
      </c>
      <c r="AA72" s="66"/>
      <c r="AU72" s="38" t="s">
        <v>81</v>
      </c>
    </row>
    <row r="73" spans="1:49">
      <c r="D73" s="86"/>
      <c r="E73" s="85"/>
      <c r="F73" s="86"/>
      <c r="G73" s="86"/>
      <c r="H73" s="85"/>
      <c r="I73" s="86"/>
      <c r="M73" s="39"/>
      <c r="O73" s="39"/>
      <c r="P73" s="86"/>
      <c r="Q73" s="85"/>
      <c r="R73" s="86"/>
      <c r="Y73" s="39"/>
      <c r="AA73" s="39"/>
      <c r="AR73" s="39"/>
      <c r="AS73" s="39"/>
    </row>
    <row r="74" spans="1:49">
      <c r="D74" s="86"/>
      <c r="E74" s="85"/>
      <c r="F74" s="86"/>
      <c r="G74" s="86"/>
      <c r="H74" s="85"/>
      <c r="I74" s="86"/>
      <c r="M74" s="39"/>
      <c r="O74" s="39"/>
      <c r="P74" s="39"/>
      <c r="R74" s="39"/>
      <c r="Y74" s="39"/>
      <c r="AA74" s="39"/>
    </row>
    <row r="75" spans="1:49">
      <c r="D75" s="86"/>
      <c r="E75" s="85"/>
      <c r="F75" s="86"/>
      <c r="G75" s="86"/>
      <c r="H75" s="85"/>
      <c r="I75" s="86"/>
      <c r="M75" s="39"/>
      <c r="O75" s="39"/>
      <c r="P75" s="39"/>
      <c r="R75" s="39"/>
      <c r="Y75" s="39"/>
      <c r="AA75" s="39"/>
    </row>
    <row r="76" spans="1:49">
      <c r="D76" s="86"/>
      <c r="E76" s="85"/>
      <c r="F76" s="85"/>
      <c r="G76" s="86"/>
      <c r="H76" s="85"/>
      <c r="I76" s="85"/>
      <c r="M76" s="39"/>
      <c r="P76" s="39"/>
      <c r="Y76" s="39"/>
    </row>
    <row r="77" spans="1:49">
      <c r="D77" s="86"/>
      <c r="E77" s="85"/>
      <c r="F77" s="85"/>
      <c r="G77" s="86"/>
      <c r="H77" s="85"/>
      <c r="I77" s="85"/>
      <c r="M77" s="39"/>
      <c r="P77" s="39"/>
      <c r="Y77" s="39"/>
    </row>
    <row r="78" spans="1:49">
      <c r="D78" s="86"/>
      <c r="E78" s="85"/>
      <c r="F78" s="85"/>
      <c r="G78" s="86"/>
      <c r="H78" s="85"/>
      <c r="I78" s="85"/>
      <c r="M78" s="39"/>
      <c r="P78" s="39"/>
      <c r="Y78" s="39"/>
    </row>
    <row r="79" spans="1:49">
      <c r="D79" s="86"/>
      <c r="E79" s="85"/>
      <c r="F79" s="85"/>
      <c r="G79" s="86"/>
      <c r="H79" s="85"/>
      <c r="I79" s="85"/>
      <c r="M79" s="39"/>
      <c r="P79" s="39"/>
      <c r="Y79" s="39"/>
    </row>
    <row r="80" spans="1:49">
      <c r="D80" s="86"/>
      <c r="E80" s="85"/>
      <c r="F80" s="85"/>
      <c r="G80" s="86"/>
      <c r="H80" s="85"/>
      <c r="I80" s="85"/>
      <c r="M80" s="39"/>
      <c r="P80" s="39"/>
      <c r="Y80" s="39"/>
    </row>
    <row r="81" spans="4:25">
      <c r="D81" s="86"/>
      <c r="E81" s="85"/>
      <c r="F81" s="85"/>
      <c r="G81" s="86"/>
      <c r="H81" s="85"/>
      <c r="I81" s="85"/>
      <c r="M81" s="39"/>
      <c r="P81" s="39"/>
      <c r="Y81" s="39"/>
    </row>
    <row r="82" spans="4:25">
      <c r="D82" s="86"/>
      <c r="E82" s="85"/>
      <c r="F82" s="85"/>
      <c r="G82" s="86"/>
      <c r="H82" s="85"/>
      <c r="I82" s="85"/>
      <c r="M82" s="39"/>
      <c r="P82" s="39"/>
      <c r="Y82" s="39"/>
    </row>
    <row r="83" spans="4:25">
      <c r="D83" s="86"/>
      <c r="E83" s="85"/>
      <c r="F83" s="85"/>
      <c r="G83" s="86"/>
      <c r="H83" s="85"/>
      <c r="I83" s="85"/>
      <c r="M83" s="39"/>
      <c r="P83" s="39"/>
      <c r="Y83" s="39"/>
    </row>
    <row r="84" spans="4:25">
      <c r="D84" s="86"/>
      <c r="E84" s="85"/>
      <c r="F84" s="85"/>
      <c r="G84" s="86"/>
      <c r="H84" s="85"/>
      <c r="I84" s="85"/>
      <c r="M84" s="39"/>
      <c r="P84" s="39"/>
      <c r="Y84" s="39"/>
    </row>
    <row r="85" spans="4:25">
      <c r="D85" s="86"/>
      <c r="E85" s="85"/>
      <c r="F85" s="85"/>
      <c r="G85" s="86"/>
      <c r="H85" s="85"/>
      <c r="I85" s="85"/>
      <c r="M85" s="39"/>
      <c r="P85" s="39"/>
      <c r="Y85" s="39"/>
    </row>
    <row r="86" spans="4:25">
      <c r="D86" s="86"/>
      <c r="E86" s="85"/>
      <c r="F86" s="85"/>
      <c r="G86" s="86"/>
      <c r="H86" s="85"/>
      <c r="I86" s="85"/>
      <c r="M86" s="39"/>
      <c r="P86" s="39"/>
      <c r="Y86" s="39"/>
    </row>
    <row r="87" spans="4:25">
      <c r="D87" s="86"/>
      <c r="E87" s="85"/>
      <c r="F87" s="85"/>
      <c r="G87" s="86"/>
      <c r="H87" s="85"/>
      <c r="I87" s="85"/>
      <c r="M87" s="39"/>
      <c r="P87" s="39"/>
      <c r="Y87" s="39"/>
    </row>
    <row r="88" spans="4:25">
      <c r="D88" s="86"/>
      <c r="E88" s="85"/>
      <c r="F88" s="85"/>
      <c r="G88" s="86"/>
      <c r="H88" s="85"/>
      <c r="I88" s="85"/>
      <c r="M88" s="39"/>
      <c r="P88" s="39"/>
      <c r="Y88" s="39"/>
    </row>
    <row r="89" spans="4:25">
      <c r="D89" s="86"/>
      <c r="E89" s="85"/>
      <c r="F89" s="85"/>
      <c r="G89" s="86"/>
      <c r="H89" s="85"/>
      <c r="I89" s="85"/>
      <c r="M89" s="39"/>
      <c r="P89" s="39"/>
      <c r="Y89" s="39"/>
    </row>
    <row r="90" spans="4:25">
      <c r="D90" s="86"/>
      <c r="E90" s="85"/>
      <c r="F90" s="85"/>
      <c r="G90" s="86"/>
      <c r="H90" s="85"/>
      <c r="I90" s="85"/>
      <c r="M90" s="39"/>
      <c r="P90" s="39"/>
      <c r="Y90" s="39"/>
    </row>
    <row r="91" spans="4:25">
      <c r="D91" s="86"/>
      <c r="E91" s="85"/>
      <c r="F91" s="85"/>
      <c r="G91" s="86"/>
      <c r="H91" s="85"/>
      <c r="I91" s="85"/>
      <c r="M91" s="39"/>
      <c r="P91" s="39"/>
      <c r="Y91" s="39"/>
    </row>
    <row r="92" spans="4:25">
      <c r="D92" s="86"/>
      <c r="E92" s="85"/>
      <c r="F92" s="85"/>
      <c r="G92" s="86"/>
      <c r="H92" s="85"/>
      <c r="I92" s="85"/>
      <c r="M92" s="39"/>
      <c r="P92" s="39"/>
      <c r="Y92" s="39"/>
    </row>
    <row r="93" spans="4:25">
      <c r="D93" s="86"/>
      <c r="E93" s="85"/>
      <c r="F93" s="85"/>
      <c r="G93" s="86"/>
      <c r="H93" s="85"/>
      <c r="I93" s="85"/>
      <c r="M93" s="39"/>
      <c r="P93" s="39"/>
      <c r="Y93" s="39"/>
    </row>
    <row r="94" spans="4:25">
      <c r="D94" s="86"/>
      <c r="E94" s="85"/>
      <c r="F94" s="85"/>
      <c r="G94" s="86"/>
      <c r="H94" s="85"/>
      <c r="I94" s="85"/>
      <c r="M94" s="39"/>
      <c r="P94" s="39"/>
      <c r="Y94" s="39"/>
    </row>
    <row r="95" spans="4:25">
      <c r="D95" s="86"/>
      <c r="E95" s="85"/>
      <c r="F95" s="85"/>
      <c r="G95" s="86"/>
      <c r="H95" s="85"/>
      <c r="I95" s="85"/>
      <c r="M95" s="39"/>
      <c r="P95" s="39"/>
      <c r="Y95" s="39"/>
    </row>
    <row r="96" spans="4:25">
      <c r="D96" s="39"/>
      <c r="G96" s="39"/>
      <c r="M96" s="39"/>
      <c r="P96" s="39"/>
      <c r="Y96" s="39"/>
    </row>
    <row r="97" spans="4:25">
      <c r="D97" s="39"/>
      <c r="G97" s="39"/>
      <c r="M97" s="39"/>
      <c r="P97" s="39"/>
      <c r="Y97" s="39"/>
    </row>
    <row r="98" spans="4:25">
      <c r="D98" s="39"/>
      <c r="G98" s="39"/>
      <c r="M98" s="39"/>
      <c r="P98" s="39"/>
      <c r="Y98" s="39"/>
    </row>
    <row r="99" spans="4:25">
      <c r="D99" s="39"/>
      <c r="G99" s="39"/>
      <c r="M99" s="39"/>
      <c r="P99" s="39"/>
      <c r="Y99" s="39"/>
    </row>
    <row r="100" spans="4:25">
      <c r="D100" s="39"/>
      <c r="G100" s="39"/>
      <c r="M100" s="39"/>
      <c r="P100" s="39"/>
      <c r="Y100" s="39"/>
    </row>
    <row r="101" spans="4:25">
      <c r="D101" s="39"/>
      <c r="G101" s="39"/>
      <c r="M101" s="39"/>
      <c r="P101" s="39"/>
      <c r="Y101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6"/>
  <sheetViews>
    <sheetView topLeftCell="V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5月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63"/>
      <c r="H6" s="63"/>
      <c r="I6" s="195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225"/>
      <c r="N6" s="63"/>
      <c r="O6" s="226"/>
      <c r="P6" s="170">
        <v>2</v>
      </c>
      <c r="Q6" s="170">
        <v>123.751</v>
      </c>
      <c r="R6" s="170">
        <v>21753.01</v>
      </c>
      <c r="S6" s="25"/>
      <c r="T6" s="25"/>
      <c r="U6" s="25"/>
      <c r="V6" s="25">
        <f>SUM(P6,S6)</f>
        <v>2</v>
      </c>
      <c r="W6" s="25">
        <f t="shared" ref="W6:X69" si="1">SUM(Q6,T6)</f>
        <v>123.751</v>
      </c>
      <c r="X6" s="25">
        <f t="shared" si="1"/>
        <v>21753.01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2</v>
      </c>
      <c r="AR6" s="108">
        <f t="shared" ref="AR6:AS21" si="2">SUM(K6,N6,W6,Z6,AC6,AF6,AI6,AL6,AO6)</f>
        <v>123.751</v>
      </c>
      <c r="AS6" s="108">
        <f t="shared" si="2"/>
        <v>21753.01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/>
      <c r="E7" s="126"/>
      <c r="F7" s="127"/>
      <c r="G7" s="126"/>
      <c r="H7" s="126"/>
      <c r="I7" s="196"/>
      <c r="J7" s="116">
        <f>SUM(D7,G7)</f>
        <v>0</v>
      </c>
      <c r="K7" s="116">
        <f t="shared" si="0"/>
        <v>0</v>
      </c>
      <c r="L7" s="116">
        <f t="shared" si="0"/>
        <v>0</v>
      </c>
      <c r="M7" s="227"/>
      <c r="N7" s="64"/>
      <c r="O7" s="228"/>
      <c r="P7" s="214">
        <v>6</v>
      </c>
      <c r="Q7" s="214">
        <v>627.88300000000004</v>
      </c>
      <c r="R7" s="214">
        <v>118934.88400000001</v>
      </c>
      <c r="S7" s="24"/>
      <c r="T7" s="24"/>
      <c r="U7" s="24"/>
      <c r="V7" s="116">
        <f>SUM(P7,S7)</f>
        <v>6</v>
      </c>
      <c r="W7" s="116">
        <f t="shared" si="1"/>
        <v>627.88300000000004</v>
      </c>
      <c r="X7" s="116">
        <f t="shared" si="1"/>
        <v>118934.88400000001</v>
      </c>
      <c r="Y7" s="214"/>
      <c r="Z7" s="214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6</v>
      </c>
      <c r="AR7" s="45">
        <f>SUM(K7,N7,W7,Z7,AC7,AF7,AI7,AL7,AO7)</f>
        <v>627.88300000000004</v>
      </c>
      <c r="AS7" s="45">
        <f t="shared" si="2"/>
        <v>118934.88400000001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125"/>
      <c r="H8" s="125"/>
      <c r="I8" s="197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225"/>
      <c r="N8" s="63"/>
      <c r="O8" s="229"/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/>
      <c r="E9" s="126"/>
      <c r="F9" s="126"/>
      <c r="G9" s="126"/>
      <c r="H9" s="126"/>
      <c r="I9" s="196"/>
      <c r="J9" s="116">
        <f t="shared" si="3"/>
        <v>0</v>
      </c>
      <c r="K9" s="116">
        <f t="shared" si="0"/>
        <v>0</v>
      </c>
      <c r="L9" s="116">
        <f t="shared" si="0"/>
        <v>0</v>
      </c>
      <c r="M9" s="227">
        <v>3</v>
      </c>
      <c r="N9" s="64">
        <v>291.471</v>
      </c>
      <c r="O9" s="228">
        <v>25015.345000000001</v>
      </c>
      <c r="P9" s="214">
        <v>12</v>
      </c>
      <c r="Q9" s="214">
        <v>1199.502</v>
      </c>
      <c r="R9" s="214">
        <v>83660.918999999994</v>
      </c>
      <c r="S9" s="24"/>
      <c r="T9" s="24"/>
      <c r="U9" s="24"/>
      <c r="V9" s="116">
        <f t="shared" si="4"/>
        <v>12</v>
      </c>
      <c r="W9" s="116">
        <f t="shared" si="1"/>
        <v>1199.502</v>
      </c>
      <c r="X9" s="116">
        <f t="shared" si="1"/>
        <v>83660.918999999994</v>
      </c>
      <c r="Y9" s="214">
        <v>2</v>
      </c>
      <c r="Z9" s="214">
        <v>168.84899999999999</v>
      </c>
      <c r="AA9" s="109">
        <v>14123.262000000001</v>
      </c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17</v>
      </c>
      <c r="AR9" s="45">
        <f t="shared" si="5"/>
        <v>1659.8219999999999</v>
      </c>
      <c r="AS9" s="45">
        <f t="shared" si="2"/>
        <v>122799.526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125"/>
      <c r="H10" s="125"/>
      <c r="I10" s="197"/>
      <c r="J10" s="25">
        <f t="shared" si="3"/>
        <v>0</v>
      </c>
      <c r="K10" s="25">
        <f t="shared" si="0"/>
        <v>0</v>
      </c>
      <c r="L10" s="25">
        <f t="shared" si="0"/>
        <v>0</v>
      </c>
      <c r="M10" s="225"/>
      <c r="N10" s="63"/>
      <c r="O10" s="230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126"/>
      <c r="H11" s="126"/>
      <c r="I11" s="196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27"/>
      <c r="N11" s="64"/>
      <c r="O11" s="231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125"/>
      <c r="H12" s="125"/>
      <c r="I12" s="197"/>
      <c r="J12" s="25">
        <f t="shared" si="3"/>
        <v>0</v>
      </c>
      <c r="K12" s="25">
        <f t="shared" si="0"/>
        <v>0</v>
      </c>
      <c r="L12" s="25">
        <f t="shared" si="0"/>
        <v>0</v>
      </c>
      <c r="M12" s="225"/>
      <c r="N12" s="232"/>
      <c r="O12" s="233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126"/>
      <c r="H13" s="126"/>
      <c r="I13" s="196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27"/>
      <c r="N13" s="64"/>
      <c r="O13" s="231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125"/>
      <c r="H14" s="125"/>
      <c r="I14" s="197"/>
      <c r="J14" s="25">
        <f t="shared" si="3"/>
        <v>0</v>
      </c>
      <c r="K14" s="25">
        <f t="shared" si="0"/>
        <v>0</v>
      </c>
      <c r="L14" s="25">
        <f t="shared" si="0"/>
        <v>0</v>
      </c>
      <c r="M14" s="225"/>
      <c r="N14" s="63"/>
      <c r="O14" s="234"/>
      <c r="P14" s="170">
        <v>200</v>
      </c>
      <c r="Q14" s="170">
        <v>1742.8702000000001</v>
      </c>
      <c r="R14" s="170">
        <v>174651.96</v>
      </c>
      <c r="S14" s="40"/>
      <c r="T14" s="40"/>
      <c r="U14" s="40"/>
      <c r="V14" s="25">
        <f t="shared" si="4"/>
        <v>200</v>
      </c>
      <c r="W14" s="25">
        <f t="shared" si="1"/>
        <v>1742.8702000000001</v>
      </c>
      <c r="X14" s="25">
        <f t="shared" si="1"/>
        <v>174651.96</v>
      </c>
      <c r="Y14" s="170">
        <v>55</v>
      </c>
      <c r="Z14" s="170">
        <v>437.09530000000001</v>
      </c>
      <c r="AA14" s="108">
        <v>32475.333999999999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255</v>
      </c>
      <c r="AR14" s="108">
        <f t="shared" si="5"/>
        <v>2179.9655000000002</v>
      </c>
      <c r="AS14" s="108">
        <f t="shared" si="2"/>
        <v>207127.29399999999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126"/>
      <c r="H15" s="126"/>
      <c r="I15" s="196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27"/>
      <c r="N15" s="64"/>
      <c r="O15" s="228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>
        <v>9</v>
      </c>
      <c r="E16" s="125">
        <v>2.2324999999999999</v>
      </c>
      <c r="F16" s="125">
        <v>994.79449108430265</v>
      </c>
      <c r="G16" s="125">
        <v>14</v>
      </c>
      <c r="H16" s="125">
        <v>11.408300000000001</v>
      </c>
      <c r="I16" s="197">
        <v>3472.4079999999999</v>
      </c>
      <c r="J16" s="25">
        <f t="shared" si="3"/>
        <v>23</v>
      </c>
      <c r="K16" s="25">
        <f t="shared" si="0"/>
        <v>13.6408</v>
      </c>
      <c r="L16" s="25">
        <f t="shared" si="0"/>
        <v>4467.2024910843029</v>
      </c>
      <c r="M16" s="225"/>
      <c r="N16" s="63"/>
      <c r="O16" s="229"/>
      <c r="P16" s="170">
        <v>212</v>
      </c>
      <c r="Q16" s="170">
        <v>859.62070000000006</v>
      </c>
      <c r="R16" s="170">
        <v>121068.076</v>
      </c>
      <c r="S16" s="40"/>
      <c r="T16" s="40"/>
      <c r="U16" s="40"/>
      <c r="V16" s="25">
        <f t="shared" si="4"/>
        <v>212</v>
      </c>
      <c r="W16" s="25">
        <f t="shared" si="1"/>
        <v>859.62070000000006</v>
      </c>
      <c r="X16" s="25">
        <f t="shared" si="1"/>
        <v>121068.076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60</v>
      </c>
      <c r="AI16" s="20">
        <v>54.379199999999997</v>
      </c>
      <c r="AJ16" s="20">
        <v>20693.453000000001</v>
      </c>
      <c r="AK16" s="20"/>
      <c r="AL16" s="20"/>
      <c r="AM16" s="20"/>
      <c r="AN16" s="20"/>
      <c r="AO16" s="20"/>
      <c r="AP16" s="20"/>
      <c r="AQ16" s="108">
        <f t="shared" si="5"/>
        <v>295</v>
      </c>
      <c r="AR16" s="108">
        <f t="shared" si="5"/>
        <v>927.64070000000004</v>
      </c>
      <c r="AS16" s="108">
        <f t="shared" si="2"/>
        <v>146228.7314910843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126"/>
      <c r="H17" s="126"/>
      <c r="I17" s="196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27"/>
      <c r="N17" s="64"/>
      <c r="O17" s="228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/>
      <c r="E18" s="125"/>
      <c r="F18" s="125"/>
      <c r="G18" s="125"/>
      <c r="H18" s="125"/>
      <c r="I18" s="197"/>
      <c r="J18" s="25">
        <f t="shared" si="3"/>
        <v>0</v>
      </c>
      <c r="K18" s="25">
        <f t="shared" si="0"/>
        <v>0</v>
      </c>
      <c r="L18" s="25">
        <f t="shared" si="0"/>
        <v>0</v>
      </c>
      <c r="M18" s="225"/>
      <c r="N18" s="63"/>
      <c r="O18" s="229"/>
      <c r="P18" s="170">
        <v>124</v>
      </c>
      <c r="Q18" s="170">
        <v>321.10340000000002</v>
      </c>
      <c r="R18" s="170">
        <v>60526.142999999996</v>
      </c>
      <c r="S18" s="110"/>
      <c r="T18" s="40"/>
      <c r="U18" s="40"/>
      <c r="V18" s="25">
        <f t="shared" si="4"/>
        <v>124</v>
      </c>
      <c r="W18" s="25">
        <f t="shared" si="1"/>
        <v>321.10340000000002</v>
      </c>
      <c r="X18" s="25">
        <f t="shared" si="1"/>
        <v>60526.142999999996</v>
      </c>
      <c r="Y18" s="170"/>
      <c r="Z18" s="170"/>
      <c r="AA18" s="108"/>
      <c r="AB18" s="153"/>
      <c r="AC18" s="20"/>
      <c r="AD18" s="20"/>
      <c r="AE18" s="20">
        <v>102</v>
      </c>
      <c r="AF18" s="20">
        <v>6.2222999999999997</v>
      </c>
      <c r="AG18" s="20">
        <f>10366.31*1.08</f>
        <v>11195.614799999999</v>
      </c>
      <c r="AH18" s="20">
        <v>7</v>
      </c>
      <c r="AI18" s="20">
        <v>0.23949999999999999</v>
      </c>
      <c r="AJ18" s="20">
        <v>319.82499999999999</v>
      </c>
      <c r="AK18" s="20"/>
      <c r="AL18" s="20"/>
      <c r="AM18" s="20"/>
      <c r="AN18" s="20"/>
      <c r="AO18" s="20"/>
      <c r="AP18" s="20"/>
      <c r="AQ18" s="108">
        <f t="shared" si="5"/>
        <v>233</v>
      </c>
      <c r="AR18" s="108">
        <f t="shared" si="5"/>
        <v>327.56520000000006</v>
      </c>
      <c r="AS18" s="108">
        <f t="shared" si="2"/>
        <v>72041.582799999989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126"/>
      <c r="H19" s="126"/>
      <c r="I19" s="196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27"/>
      <c r="N19" s="64"/>
      <c r="O19" s="228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125"/>
      <c r="H20" s="125"/>
      <c r="I20" s="197"/>
      <c r="J20" s="25">
        <f t="shared" si="3"/>
        <v>0</v>
      </c>
      <c r="K20" s="25">
        <f t="shared" si="0"/>
        <v>0</v>
      </c>
      <c r="L20" s="25">
        <f t="shared" si="0"/>
        <v>0</v>
      </c>
      <c r="M20" s="225"/>
      <c r="N20" s="63"/>
      <c r="O20" s="229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126"/>
      <c r="H21" s="126"/>
      <c r="I21" s="196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27"/>
      <c r="N21" s="64"/>
      <c r="O21" s="228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125"/>
      <c r="H22" s="125"/>
      <c r="I22" s="197"/>
      <c r="J22" s="25">
        <f t="shared" si="3"/>
        <v>0</v>
      </c>
      <c r="K22" s="25">
        <f t="shared" si="3"/>
        <v>0</v>
      </c>
      <c r="L22" s="25">
        <f t="shared" si="3"/>
        <v>0</v>
      </c>
      <c r="M22" s="225">
        <v>11</v>
      </c>
      <c r="N22" s="63">
        <v>1.1238999999999999</v>
      </c>
      <c r="O22" s="229">
        <v>104.503</v>
      </c>
      <c r="P22" s="170">
        <v>349</v>
      </c>
      <c r="Q22" s="170">
        <v>738.00199999999995</v>
      </c>
      <c r="R22" s="170">
        <v>58028.684999999998</v>
      </c>
      <c r="S22" s="40"/>
      <c r="T22" s="40"/>
      <c r="U22" s="40"/>
      <c r="V22" s="25">
        <f t="shared" si="4"/>
        <v>349</v>
      </c>
      <c r="W22" s="25">
        <f t="shared" si="1"/>
        <v>738.00199999999995</v>
      </c>
      <c r="X22" s="25">
        <f t="shared" si="1"/>
        <v>58028.684999999998</v>
      </c>
      <c r="Y22" s="170">
        <v>70</v>
      </c>
      <c r="Z22" s="170">
        <v>168.53299999999999</v>
      </c>
      <c r="AA22" s="108">
        <v>11028.026</v>
      </c>
      <c r="AB22" s="153">
        <v>1</v>
      </c>
      <c r="AC22" s="20">
        <v>2.2800000000000001E-2</v>
      </c>
      <c r="AD22" s="20">
        <v>29.062999999999999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431</v>
      </c>
      <c r="AR22" s="108">
        <f t="shared" si="5"/>
        <v>907.68169999999998</v>
      </c>
      <c r="AS22" s="108">
        <f t="shared" si="5"/>
        <v>69190.276999999987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126"/>
      <c r="H23" s="126"/>
      <c r="I23" s="196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27"/>
      <c r="N23" s="64"/>
      <c r="O23" s="228"/>
      <c r="P23" s="214">
        <v>1</v>
      </c>
      <c r="Q23" s="214">
        <v>0.11700000000000001</v>
      </c>
      <c r="R23" s="214">
        <v>6.8869999999999996</v>
      </c>
      <c r="S23" s="41"/>
      <c r="T23" s="41"/>
      <c r="U23" s="41"/>
      <c r="V23" s="116">
        <f t="shared" si="4"/>
        <v>1</v>
      </c>
      <c r="W23" s="116">
        <f t="shared" si="1"/>
        <v>0.11700000000000001</v>
      </c>
      <c r="X23" s="116">
        <f t="shared" si="1"/>
        <v>6.8869999999999996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1</v>
      </c>
      <c r="AR23" s="45">
        <f t="shared" si="5"/>
        <v>0.11700000000000001</v>
      </c>
      <c r="AS23" s="45">
        <f t="shared" si="5"/>
        <v>6.8869999999999996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125"/>
      <c r="H24" s="125"/>
      <c r="I24" s="197"/>
      <c r="J24" s="25">
        <f t="shared" si="3"/>
        <v>0</v>
      </c>
      <c r="K24" s="25">
        <f t="shared" si="3"/>
        <v>0</v>
      </c>
      <c r="L24" s="25">
        <f t="shared" si="3"/>
        <v>0</v>
      </c>
      <c r="M24" s="225">
        <v>19</v>
      </c>
      <c r="N24" s="63">
        <v>119.7392</v>
      </c>
      <c r="O24" s="229">
        <v>16105.316999999999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19</v>
      </c>
      <c r="AR24" s="108">
        <f t="shared" si="5"/>
        <v>119.7392</v>
      </c>
      <c r="AS24" s="108">
        <f t="shared" si="5"/>
        <v>16105.316999999999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126"/>
      <c r="H25" s="126"/>
      <c r="I25" s="196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27">
        <v>13</v>
      </c>
      <c r="N25" s="64">
        <v>160.7893</v>
      </c>
      <c r="O25" s="228">
        <v>20117.688999999998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13</v>
      </c>
      <c r="AR25" s="45">
        <f t="shared" si="5"/>
        <v>160.7893</v>
      </c>
      <c r="AS25" s="45">
        <f t="shared" si="5"/>
        <v>20117.688999999998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125"/>
      <c r="H26" s="125"/>
      <c r="I26" s="197"/>
      <c r="J26" s="25">
        <f t="shared" si="3"/>
        <v>0</v>
      </c>
      <c r="K26" s="25">
        <f t="shared" si="3"/>
        <v>0</v>
      </c>
      <c r="L26" s="25">
        <f t="shared" si="3"/>
        <v>0</v>
      </c>
      <c r="M26" s="225"/>
      <c r="N26" s="63"/>
      <c r="O26" s="229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126"/>
      <c r="H27" s="126"/>
      <c r="I27" s="196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27"/>
      <c r="N27" s="64"/>
      <c r="O27" s="228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125"/>
      <c r="H28" s="125"/>
      <c r="I28" s="197"/>
      <c r="J28" s="25">
        <f t="shared" si="3"/>
        <v>0</v>
      </c>
      <c r="K28" s="25">
        <f t="shared" si="3"/>
        <v>0</v>
      </c>
      <c r="L28" s="25">
        <f t="shared" si="3"/>
        <v>0</v>
      </c>
      <c r="M28" s="225"/>
      <c r="N28" s="63"/>
      <c r="O28" s="229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126"/>
      <c r="H29" s="126"/>
      <c r="I29" s="196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27"/>
      <c r="N29" s="64"/>
      <c r="O29" s="228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46</v>
      </c>
      <c r="E30" s="125">
        <v>16.288799999999998</v>
      </c>
      <c r="F30" s="167">
        <v>8469.8450143735881</v>
      </c>
      <c r="G30" s="125">
        <v>56</v>
      </c>
      <c r="H30" s="125">
        <v>20.972999999999999</v>
      </c>
      <c r="I30" s="197">
        <v>10131.075999999999</v>
      </c>
      <c r="J30" s="25">
        <f t="shared" si="3"/>
        <v>102</v>
      </c>
      <c r="K30" s="25">
        <f t="shared" si="3"/>
        <v>37.261799999999994</v>
      </c>
      <c r="L30" s="25">
        <f t="shared" si="3"/>
        <v>18600.921014373587</v>
      </c>
      <c r="M30" s="225"/>
      <c r="N30" s="63"/>
      <c r="O30" s="229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194</v>
      </c>
      <c r="Z30" s="170">
        <v>12.3445</v>
      </c>
      <c r="AA30" s="108">
        <v>3765.681</v>
      </c>
      <c r="AB30" s="153">
        <v>601</v>
      </c>
      <c r="AC30" s="20">
        <v>12.577</v>
      </c>
      <c r="AD30" s="20">
        <v>6554.9639999999999</v>
      </c>
      <c r="AE30" s="20"/>
      <c r="AF30" s="20"/>
      <c r="AG30" s="20"/>
      <c r="AH30" s="20">
        <v>97</v>
      </c>
      <c r="AI30" s="20">
        <v>15.1509</v>
      </c>
      <c r="AJ30" s="20">
        <v>12503.217000000001</v>
      </c>
      <c r="AK30" s="20">
        <v>172</v>
      </c>
      <c r="AL30" s="20">
        <v>9.2955000000000005</v>
      </c>
      <c r="AM30" s="20">
        <v>5986.3159999999998</v>
      </c>
      <c r="AN30" s="20">
        <v>417</v>
      </c>
      <c r="AO30" s="20">
        <v>29.225560000000002</v>
      </c>
      <c r="AP30" s="20">
        <f>19852.27*1.08</f>
        <v>21440.4516</v>
      </c>
      <c r="AQ30" s="108">
        <f t="shared" si="5"/>
        <v>1583</v>
      </c>
      <c r="AR30" s="108">
        <f t="shared" si="5"/>
        <v>115.85525999999999</v>
      </c>
      <c r="AS30" s="108">
        <f t="shared" si="5"/>
        <v>68851.550614373584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126"/>
      <c r="H31" s="126"/>
      <c r="I31" s="196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27"/>
      <c r="N31" s="64"/>
      <c r="O31" s="228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125">
        <v>2</v>
      </c>
      <c r="H32" s="125">
        <v>6.1096000000000004</v>
      </c>
      <c r="I32" s="197">
        <v>16762.896000000001</v>
      </c>
      <c r="J32" s="25">
        <f t="shared" si="3"/>
        <v>2</v>
      </c>
      <c r="K32" s="25">
        <f t="shared" si="3"/>
        <v>6.1096000000000004</v>
      </c>
      <c r="L32" s="25">
        <f t="shared" si="3"/>
        <v>16762.896000000001</v>
      </c>
      <c r="M32" s="225">
        <v>76</v>
      </c>
      <c r="N32" s="63">
        <v>9.3858999999999995</v>
      </c>
      <c r="O32" s="229">
        <v>7076.3270000000002</v>
      </c>
      <c r="P32" s="170">
        <v>204</v>
      </c>
      <c r="Q32" s="170">
        <v>1093.7372</v>
      </c>
      <c r="R32" s="170">
        <v>403620.31</v>
      </c>
      <c r="S32" s="40"/>
      <c r="T32" s="40"/>
      <c r="U32" s="40"/>
      <c r="V32" s="25">
        <f t="shared" si="4"/>
        <v>204</v>
      </c>
      <c r="W32" s="25">
        <f t="shared" si="1"/>
        <v>1093.7372</v>
      </c>
      <c r="X32" s="25">
        <f t="shared" si="1"/>
        <v>403620.31</v>
      </c>
      <c r="Y32" s="170">
        <v>59</v>
      </c>
      <c r="Z32" s="170">
        <v>350.45269999999999</v>
      </c>
      <c r="AA32" s="108">
        <v>54226.837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2</v>
      </c>
      <c r="AL32" s="20">
        <v>0.46700000000000003</v>
      </c>
      <c r="AM32" s="20">
        <v>771.72500000000002</v>
      </c>
      <c r="AN32" s="20"/>
      <c r="AO32" s="20"/>
      <c r="AP32" s="20"/>
      <c r="AQ32" s="108">
        <f t="shared" si="5"/>
        <v>343</v>
      </c>
      <c r="AR32" s="108">
        <f t="shared" si="5"/>
        <v>1460.1524000000002</v>
      </c>
      <c r="AS32" s="108">
        <f t="shared" si="5"/>
        <v>482458.09499999997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126"/>
      <c r="H33" s="126"/>
      <c r="I33" s="196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27"/>
      <c r="N33" s="64"/>
      <c r="O33" s="228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125">
        <v>11</v>
      </c>
      <c r="H34" s="125">
        <v>0.752</v>
      </c>
      <c r="I34" s="197">
        <v>622.73099999999999</v>
      </c>
      <c r="J34" s="25">
        <f t="shared" si="3"/>
        <v>11</v>
      </c>
      <c r="K34" s="25">
        <f t="shared" si="3"/>
        <v>0.752</v>
      </c>
      <c r="L34" s="25">
        <f t="shared" si="3"/>
        <v>622.73099999999999</v>
      </c>
      <c r="M34" s="225">
        <v>103</v>
      </c>
      <c r="N34" s="63">
        <v>4.4516999999999998</v>
      </c>
      <c r="O34" s="229">
        <v>3509.1320000000001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114</v>
      </c>
      <c r="AC34" s="20">
        <v>6.4854000000000003</v>
      </c>
      <c r="AD34" s="20">
        <v>1926.2940000000001</v>
      </c>
      <c r="AE34" s="20"/>
      <c r="AF34" s="20"/>
      <c r="AG34" s="20"/>
      <c r="AH34" s="20">
        <v>60</v>
      </c>
      <c r="AI34" s="20">
        <v>19.160900000000002</v>
      </c>
      <c r="AJ34" s="20">
        <v>7358.4859999999999</v>
      </c>
      <c r="AK34" s="20"/>
      <c r="AL34" s="20"/>
      <c r="AM34" s="20"/>
      <c r="AN34" s="20">
        <v>11</v>
      </c>
      <c r="AO34" s="20">
        <v>0.13880000000000001</v>
      </c>
      <c r="AP34" s="20">
        <f>88.01*1.08</f>
        <v>95.05080000000001</v>
      </c>
      <c r="AQ34" s="108">
        <f t="shared" si="5"/>
        <v>299</v>
      </c>
      <c r="AR34" s="108">
        <f t="shared" si="5"/>
        <v>30.988800000000001</v>
      </c>
      <c r="AS34" s="108">
        <f t="shared" si="5"/>
        <v>13511.693800000001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126"/>
      <c r="H35" s="126"/>
      <c r="I35" s="196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27"/>
      <c r="N35" s="64"/>
      <c r="O35" s="228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125"/>
      <c r="H36" s="125"/>
      <c r="I36" s="197"/>
      <c r="J36" s="25">
        <f t="shared" si="3"/>
        <v>0</v>
      </c>
      <c r="K36" s="25">
        <f t="shared" si="3"/>
        <v>0</v>
      </c>
      <c r="L36" s="25">
        <f t="shared" si="3"/>
        <v>0</v>
      </c>
      <c r="M36" s="225"/>
      <c r="N36" s="63"/>
      <c r="O36" s="229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126"/>
      <c r="H37" s="126"/>
      <c r="I37" s="196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27"/>
      <c r="N37" s="64"/>
      <c r="O37" s="228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36</v>
      </c>
      <c r="E38" s="125">
        <v>3.4661</v>
      </c>
      <c r="F38" s="168">
        <v>2594.721628911177</v>
      </c>
      <c r="G38" s="125"/>
      <c r="H38" s="125"/>
      <c r="I38" s="197"/>
      <c r="J38" s="25">
        <f t="shared" si="3"/>
        <v>36</v>
      </c>
      <c r="K38" s="25">
        <f t="shared" si="3"/>
        <v>3.4661</v>
      </c>
      <c r="L38" s="25">
        <f t="shared" si="3"/>
        <v>2594.721628911177</v>
      </c>
      <c r="M38" s="225"/>
      <c r="N38" s="63"/>
      <c r="O38" s="229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>
        <v>27</v>
      </c>
      <c r="Z38" s="170">
        <v>158.43</v>
      </c>
      <c r="AA38" s="108">
        <v>13387.356</v>
      </c>
      <c r="AB38" s="153">
        <v>126</v>
      </c>
      <c r="AC38" s="20">
        <v>9.3562999999999992</v>
      </c>
      <c r="AD38" s="20">
        <v>1516.5609999999999</v>
      </c>
      <c r="AE38" s="20"/>
      <c r="AF38" s="20"/>
      <c r="AG38" s="20"/>
      <c r="AH38" s="20">
        <v>2</v>
      </c>
      <c r="AI38" s="20">
        <v>2.4430000000000001</v>
      </c>
      <c r="AJ38" s="20">
        <v>421.75099999999998</v>
      </c>
      <c r="AK38" s="20"/>
      <c r="AL38" s="20"/>
      <c r="AM38" s="20"/>
      <c r="AN38" s="20"/>
      <c r="AO38" s="20"/>
      <c r="AP38" s="20"/>
      <c r="AQ38" s="108">
        <f t="shared" si="5"/>
        <v>191</v>
      </c>
      <c r="AR38" s="108">
        <f t="shared" si="5"/>
        <v>173.69540000000003</v>
      </c>
      <c r="AS38" s="108">
        <f t="shared" si="5"/>
        <v>17920.389628911176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126"/>
      <c r="H39" s="126"/>
      <c r="I39" s="196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27"/>
      <c r="N39" s="64"/>
      <c r="O39" s="228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125"/>
      <c r="H40" s="125"/>
      <c r="I40" s="197"/>
      <c r="J40" s="25">
        <f t="shared" si="3"/>
        <v>0</v>
      </c>
      <c r="K40" s="25">
        <f t="shared" si="3"/>
        <v>0</v>
      </c>
      <c r="L40" s="25">
        <f t="shared" si="3"/>
        <v>0</v>
      </c>
      <c r="M40" s="225">
        <v>1</v>
      </c>
      <c r="N40" s="63">
        <v>0.91969999999999996</v>
      </c>
      <c r="O40" s="229">
        <v>744.95699999999999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0.91969999999999996</v>
      </c>
      <c r="AS40" s="108">
        <f t="shared" si="5"/>
        <v>744.95699999999999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126"/>
      <c r="H41" s="126"/>
      <c r="I41" s="196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27"/>
      <c r="N41" s="64"/>
      <c r="O41" s="228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125">
        <v>1</v>
      </c>
      <c r="H42" s="125">
        <v>21.144400000000001</v>
      </c>
      <c r="I42" s="197">
        <v>5999.9989999999998</v>
      </c>
      <c r="J42" s="25">
        <f t="shared" si="3"/>
        <v>1</v>
      </c>
      <c r="K42" s="25">
        <f t="shared" si="3"/>
        <v>21.144400000000001</v>
      </c>
      <c r="L42" s="25">
        <f t="shared" si="3"/>
        <v>5999.9989999999998</v>
      </c>
      <c r="M42" s="225">
        <v>18</v>
      </c>
      <c r="N42" s="63">
        <v>428.74919999999997</v>
      </c>
      <c r="O42" s="229">
        <v>137731.58499999999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19</v>
      </c>
      <c r="AR42" s="108">
        <f t="shared" si="5"/>
        <v>449.89359999999999</v>
      </c>
      <c r="AS42" s="108">
        <f t="shared" si="5"/>
        <v>143731.584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10</v>
      </c>
      <c r="E43" s="126">
        <v>194.5916</v>
      </c>
      <c r="F43" s="127">
        <v>74647.225911742091</v>
      </c>
      <c r="G43" s="126">
        <v>13</v>
      </c>
      <c r="H43" s="126">
        <v>226.77539999999999</v>
      </c>
      <c r="I43" s="196">
        <v>78233.903999999995</v>
      </c>
      <c r="J43" s="116">
        <f t="shared" si="3"/>
        <v>23</v>
      </c>
      <c r="K43" s="116">
        <f t="shared" si="3"/>
        <v>421.36699999999996</v>
      </c>
      <c r="L43" s="116">
        <f t="shared" si="3"/>
        <v>152881.12991174209</v>
      </c>
      <c r="M43" s="227">
        <v>12</v>
      </c>
      <c r="N43" s="64">
        <v>170.39510000000001</v>
      </c>
      <c r="O43" s="228">
        <v>30725.455000000002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35</v>
      </c>
      <c r="AR43" s="45">
        <f t="shared" si="5"/>
        <v>591.76209999999992</v>
      </c>
      <c r="AS43" s="45">
        <f t="shared" si="5"/>
        <v>183606.58491174207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125"/>
      <c r="H44" s="125"/>
      <c r="I44" s="197"/>
      <c r="J44" s="25">
        <f t="shared" si="3"/>
        <v>0</v>
      </c>
      <c r="K44" s="25">
        <f t="shared" si="3"/>
        <v>0</v>
      </c>
      <c r="L44" s="25">
        <f t="shared" si="3"/>
        <v>0</v>
      </c>
      <c r="M44" s="225">
        <v>20</v>
      </c>
      <c r="N44" s="63">
        <v>0.2676</v>
      </c>
      <c r="O44" s="229">
        <v>85.31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20</v>
      </c>
      <c r="AR44" s="108">
        <f t="shared" si="5"/>
        <v>0.2676</v>
      </c>
      <c r="AS44" s="108">
        <f t="shared" si="5"/>
        <v>85.31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126"/>
      <c r="H45" s="126"/>
      <c r="I45" s="196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27"/>
      <c r="N45" s="64"/>
      <c r="O45" s="228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125"/>
      <c r="H46" s="125"/>
      <c r="I46" s="197"/>
      <c r="J46" s="25">
        <f t="shared" si="3"/>
        <v>0</v>
      </c>
      <c r="K46" s="25">
        <f t="shared" si="3"/>
        <v>0</v>
      </c>
      <c r="L46" s="25">
        <f t="shared" si="3"/>
        <v>0</v>
      </c>
      <c r="M46" s="225"/>
      <c r="N46" s="63"/>
      <c r="O46" s="229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126"/>
      <c r="H47" s="126"/>
      <c r="I47" s="196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27"/>
      <c r="N47" s="64"/>
      <c r="O47" s="228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125"/>
      <c r="H48" s="125"/>
      <c r="I48" s="197"/>
      <c r="J48" s="25">
        <f t="shared" si="3"/>
        <v>0</v>
      </c>
      <c r="K48" s="25">
        <f t="shared" si="3"/>
        <v>0</v>
      </c>
      <c r="L48" s="25">
        <f t="shared" si="3"/>
        <v>0</v>
      </c>
      <c r="M48" s="225"/>
      <c r="N48" s="63"/>
      <c r="O48" s="229"/>
      <c r="P48" s="170"/>
      <c r="Q48" s="170"/>
      <c r="R48" s="170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70"/>
      <c r="Z48" s="170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126"/>
      <c r="H49" s="126"/>
      <c r="I49" s="196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27"/>
      <c r="N49" s="64"/>
      <c r="O49" s="228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/>
      <c r="E50" s="125"/>
      <c r="F50" s="125"/>
      <c r="G50" s="125"/>
      <c r="H50" s="125"/>
      <c r="I50" s="197"/>
      <c r="J50" s="25">
        <f t="shared" si="3"/>
        <v>0</v>
      </c>
      <c r="K50" s="25">
        <f t="shared" si="3"/>
        <v>0</v>
      </c>
      <c r="L50" s="25">
        <f t="shared" si="3"/>
        <v>0</v>
      </c>
      <c r="M50" s="225"/>
      <c r="N50" s="63"/>
      <c r="O50" s="229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/>
      <c r="E51" s="126"/>
      <c r="F51" s="126"/>
      <c r="G51" s="126"/>
      <c r="H51" s="126"/>
      <c r="I51" s="196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27"/>
      <c r="N51" s="64"/>
      <c r="O51" s="228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125"/>
      <c r="H52" s="125"/>
      <c r="I52" s="197"/>
      <c r="J52" s="25">
        <f t="shared" si="3"/>
        <v>0</v>
      </c>
      <c r="K52" s="25">
        <f t="shared" si="3"/>
        <v>0</v>
      </c>
      <c r="L52" s="25">
        <f t="shared" si="3"/>
        <v>0</v>
      </c>
      <c r="M52" s="225"/>
      <c r="N52" s="63"/>
      <c r="O52" s="229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126"/>
      <c r="H53" s="126"/>
      <c r="I53" s="196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27"/>
      <c r="N53" s="64"/>
      <c r="O53" s="228"/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125"/>
      <c r="H54" s="125"/>
      <c r="I54" s="197"/>
      <c r="J54" s="25">
        <f t="shared" si="3"/>
        <v>0</v>
      </c>
      <c r="K54" s="25">
        <f t="shared" si="3"/>
        <v>0</v>
      </c>
      <c r="L54" s="25">
        <f t="shared" si="3"/>
        <v>0</v>
      </c>
      <c r="M54" s="225"/>
      <c r="N54" s="63"/>
      <c r="O54" s="229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>
        <v>23</v>
      </c>
      <c r="AO54" s="20">
        <v>0.81669999999999998</v>
      </c>
      <c r="AP54" s="20">
        <f>951.435*1.08</f>
        <v>1027.5498</v>
      </c>
      <c r="AQ54" s="108">
        <f t="shared" si="5"/>
        <v>23</v>
      </c>
      <c r="AR54" s="108">
        <f t="shared" si="5"/>
        <v>0.81669999999999998</v>
      </c>
      <c r="AS54" s="108">
        <f t="shared" si="5"/>
        <v>1027.5498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126"/>
      <c r="H55" s="126"/>
      <c r="I55" s="196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27"/>
      <c r="N55" s="64"/>
      <c r="O55" s="228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125"/>
      <c r="H56" s="125"/>
      <c r="I56" s="197"/>
      <c r="J56" s="25">
        <f t="shared" si="3"/>
        <v>0</v>
      </c>
      <c r="K56" s="25">
        <f t="shared" si="3"/>
        <v>0</v>
      </c>
      <c r="L56" s="25">
        <f t="shared" si="3"/>
        <v>0</v>
      </c>
      <c r="M56" s="225"/>
      <c r="N56" s="63"/>
      <c r="O56" s="229"/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126"/>
      <c r="H57" s="126"/>
      <c r="I57" s="196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27"/>
      <c r="N57" s="64"/>
      <c r="O57" s="228"/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114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1"/>
      <c r="G58" s="198"/>
      <c r="H58" s="198"/>
      <c r="I58" s="19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35">
        <v>1201</v>
      </c>
      <c r="N58" s="236">
        <v>46.558700000000002</v>
      </c>
      <c r="O58" s="237">
        <v>18108.126</v>
      </c>
      <c r="P58" s="217"/>
      <c r="Q58" s="217"/>
      <c r="R58" s="217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7">
        <v>282</v>
      </c>
      <c r="Z58" s="217">
        <v>592.45960000000002</v>
      </c>
      <c r="AA58" s="330">
        <v>405596.36599999998</v>
      </c>
      <c r="AB58" s="188">
        <v>538</v>
      </c>
      <c r="AC58" s="174">
        <v>181.9992</v>
      </c>
      <c r="AD58" s="174">
        <v>98591.841</v>
      </c>
      <c r="AE58" s="174"/>
      <c r="AF58" s="174"/>
      <c r="AG58" s="174"/>
      <c r="AH58" s="278"/>
      <c r="AI58" s="185"/>
      <c r="AJ58" s="185"/>
      <c r="AK58" s="185">
        <v>48</v>
      </c>
      <c r="AL58" s="185">
        <v>2.3732000000000002</v>
      </c>
      <c r="AM58" s="185">
        <v>1530.6679999999999</v>
      </c>
      <c r="AN58" s="174">
        <v>324</v>
      </c>
      <c r="AO58" s="174">
        <v>4.0251000000000001</v>
      </c>
      <c r="AP58" s="174">
        <f>25277.983*1.08</f>
        <v>27300.221640000003</v>
      </c>
      <c r="AQ58" s="108">
        <f t="shared" ref="AQ58:AS71" si="7">SUM(J58,M58,V58,Y58,AB58,AE58,AH58,AK58,AN58)</f>
        <v>2393</v>
      </c>
      <c r="AR58" s="108">
        <f t="shared" si="7"/>
        <v>827.41579999999999</v>
      </c>
      <c r="AS58" s="108">
        <f t="shared" si="7"/>
        <v>551127.22264000005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25"/>
      <c r="E59" s="125"/>
      <c r="F59" s="132"/>
      <c r="G59" s="125"/>
      <c r="H59" s="125"/>
      <c r="I59" s="197"/>
      <c r="J59" s="95">
        <f t="shared" si="6"/>
        <v>0</v>
      </c>
      <c r="K59" s="95">
        <f t="shared" si="6"/>
        <v>0</v>
      </c>
      <c r="L59" s="95">
        <f t="shared" si="6"/>
        <v>0</v>
      </c>
      <c r="M59" s="225"/>
      <c r="N59" s="63"/>
      <c r="O59" s="234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26"/>
      <c r="H60" s="126"/>
      <c r="I60" s="196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27">
        <v>51</v>
      </c>
      <c r="N60" s="64">
        <v>1.7623</v>
      </c>
      <c r="O60" s="231">
        <v>1279.578</v>
      </c>
      <c r="P60" s="214">
        <v>1</v>
      </c>
      <c r="Q60" s="214">
        <v>3.6465999999999998</v>
      </c>
      <c r="R60" s="214">
        <v>544.52300000000002</v>
      </c>
      <c r="S60" s="41"/>
      <c r="T60" s="41"/>
      <c r="U60" s="41"/>
      <c r="V60" s="112">
        <f t="shared" si="4"/>
        <v>1</v>
      </c>
      <c r="W60" s="112">
        <f t="shared" si="1"/>
        <v>3.6465999999999998</v>
      </c>
      <c r="X60" s="112">
        <f t="shared" si="1"/>
        <v>544.52300000000002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52</v>
      </c>
      <c r="AR60" s="45">
        <f t="shared" si="7"/>
        <v>5.4089</v>
      </c>
      <c r="AS60" s="45">
        <f t="shared" si="7"/>
        <v>1824.1010000000001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f t="shared" ref="D61:I61" si="8">+D6+D8+D10+D12+D14+D16+D18+D20+D22+D24+D26+D28+D30+D32+D34+D36+D38+D40+D42+D44+D46+D48+D50+D52+D54+D56+D58</f>
        <v>91</v>
      </c>
      <c r="E61" s="133">
        <f t="shared" si="8"/>
        <v>21.987399999999997</v>
      </c>
      <c r="F61" s="133">
        <f t="shared" si="8"/>
        <v>12059.361134369068</v>
      </c>
      <c r="G61" s="133">
        <f t="shared" si="8"/>
        <v>84</v>
      </c>
      <c r="H61" s="133">
        <f t="shared" si="8"/>
        <v>60.387299999999996</v>
      </c>
      <c r="I61" s="200">
        <f t="shared" si="8"/>
        <v>36989.11</v>
      </c>
      <c r="J61" s="25">
        <f t="shared" si="6"/>
        <v>175</v>
      </c>
      <c r="K61" s="25">
        <f t="shared" si="6"/>
        <v>82.37469999999999</v>
      </c>
      <c r="L61" s="25">
        <f t="shared" si="6"/>
        <v>49048.471134369072</v>
      </c>
      <c r="M61" s="238">
        <f t="shared" ref="M61:R61" si="9">+M6+M8+M10+M12+M14+M16+M18+M20+M22+M24+M26+M28+M30+M32+M34+M36+M38+M40+M42+M44+M46+M48+M50+M52+M54+M56+M58</f>
        <v>1449</v>
      </c>
      <c r="N61" s="239">
        <f t="shared" si="9"/>
        <v>611.19590000000005</v>
      </c>
      <c r="O61" s="237">
        <f t="shared" si="9"/>
        <v>183465.25699999998</v>
      </c>
      <c r="P61" s="174">
        <f t="shared" si="9"/>
        <v>1091</v>
      </c>
      <c r="Q61" s="174">
        <f t="shared" si="9"/>
        <v>4879.0844999999999</v>
      </c>
      <c r="R61" s="174">
        <f t="shared" si="9"/>
        <v>839648.18399999989</v>
      </c>
      <c r="S61" s="52"/>
      <c r="T61" s="52"/>
      <c r="U61" s="52"/>
      <c r="V61" s="25">
        <f t="shared" si="4"/>
        <v>1091</v>
      </c>
      <c r="W61" s="25">
        <f t="shared" si="1"/>
        <v>4879.0844999999999</v>
      </c>
      <c r="X61" s="25">
        <f t="shared" si="1"/>
        <v>839648.18399999989</v>
      </c>
      <c r="Y61" s="217">
        <f t="shared" ref="Y61:AP61" si="10">+Y6+Y8+Y10+Y12+Y14+Y16+Y18+Y20+Y22+Y24+Y26+Y28+Y30+Y32+Y34+Y36+Y38+Y40+Y42+Y44+Y46+Y48+Y50+Y52+Y54+Y56+Y58</f>
        <v>687</v>
      </c>
      <c r="Z61" s="217">
        <f t="shared" si="10"/>
        <v>1719.3151000000003</v>
      </c>
      <c r="AA61" s="330">
        <f t="shared" si="10"/>
        <v>520479.6</v>
      </c>
      <c r="AB61" s="188">
        <f t="shared" si="10"/>
        <v>1380</v>
      </c>
      <c r="AC61" s="174">
        <f t="shared" si="10"/>
        <v>210.44069999999999</v>
      </c>
      <c r="AD61" s="174">
        <f t="shared" si="10"/>
        <v>108618.723</v>
      </c>
      <c r="AE61" s="185">
        <f t="shared" si="10"/>
        <v>102</v>
      </c>
      <c r="AF61" s="185">
        <f t="shared" si="10"/>
        <v>6.2222999999999997</v>
      </c>
      <c r="AG61" s="185">
        <f t="shared" si="10"/>
        <v>11195.614799999999</v>
      </c>
      <c r="AH61" s="174">
        <f t="shared" si="10"/>
        <v>226</v>
      </c>
      <c r="AI61" s="174">
        <f t="shared" si="10"/>
        <v>91.373499999999993</v>
      </c>
      <c r="AJ61" s="174">
        <f t="shared" si="10"/>
        <v>41296.731999999996</v>
      </c>
      <c r="AK61" s="185">
        <f t="shared" si="10"/>
        <v>222</v>
      </c>
      <c r="AL61" s="185">
        <f t="shared" si="10"/>
        <v>12.135700000000002</v>
      </c>
      <c r="AM61" s="185">
        <f t="shared" si="10"/>
        <v>8288.7090000000007</v>
      </c>
      <c r="AN61" s="174">
        <f t="shared" si="10"/>
        <v>775</v>
      </c>
      <c r="AO61" s="174">
        <f t="shared" si="10"/>
        <v>34.206160000000004</v>
      </c>
      <c r="AP61" s="174">
        <f t="shared" si="10"/>
        <v>49863.273840000009</v>
      </c>
      <c r="AQ61" s="108">
        <f t="shared" si="7"/>
        <v>6107</v>
      </c>
      <c r="AR61" s="108">
        <f t="shared" si="7"/>
        <v>7646.3485599999995</v>
      </c>
      <c r="AS61" s="108">
        <f t="shared" si="7"/>
        <v>1811904.5647743691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32"/>
      <c r="E62" s="125"/>
      <c r="F62" s="125"/>
      <c r="G62" s="125"/>
      <c r="H62" s="125"/>
      <c r="I62" s="197"/>
      <c r="J62" s="95">
        <f t="shared" si="6"/>
        <v>0</v>
      </c>
      <c r="K62" s="95">
        <f t="shared" si="6"/>
        <v>0</v>
      </c>
      <c r="L62" s="95">
        <f t="shared" si="6"/>
        <v>0</v>
      </c>
      <c r="M62" s="225"/>
      <c r="N62" s="63"/>
      <c r="O62" s="234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1">+D7+D9+D11+D13+D15+D17+D19+D21+D23+D25+D27+D29+D31+D33+D35+D37+D39+D41+D43+D45+D47+D49+D51+D53+D55+D57+D60</f>
        <v>10</v>
      </c>
      <c r="E63" s="126">
        <f t="shared" si="11"/>
        <v>194.5916</v>
      </c>
      <c r="F63" s="126">
        <f t="shared" si="11"/>
        <v>74647.225911742091</v>
      </c>
      <c r="G63" s="126">
        <f t="shared" si="11"/>
        <v>13</v>
      </c>
      <c r="H63" s="126">
        <f t="shared" si="11"/>
        <v>226.77539999999999</v>
      </c>
      <c r="I63" s="196">
        <f t="shared" si="11"/>
        <v>78233.903999999995</v>
      </c>
      <c r="J63" s="112">
        <f t="shared" si="6"/>
        <v>23</v>
      </c>
      <c r="K63" s="112">
        <f t="shared" si="6"/>
        <v>421.36699999999996</v>
      </c>
      <c r="L63" s="112">
        <f t="shared" si="6"/>
        <v>152881.12991174209</v>
      </c>
      <c r="M63" s="227">
        <f t="shared" ref="M63:R63" si="12">+M7+M9+M11+M13+M15+M17+M19+M21+M23+M25+M27+M29+M31+M33+M35+M37+M39+M41+M43+M45+M47+M49+M51+M53+M55+M57+M60</f>
        <v>79</v>
      </c>
      <c r="N63" s="64">
        <f t="shared" si="12"/>
        <v>624.41770000000008</v>
      </c>
      <c r="O63" s="231">
        <f t="shared" si="12"/>
        <v>77138.066999999995</v>
      </c>
      <c r="P63" s="23">
        <f t="shared" si="12"/>
        <v>20</v>
      </c>
      <c r="Q63" s="23">
        <f t="shared" si="12"/>
        <v>1831.1486</v>
      </c>
      <c r="R63" s="23">
        <f t="shared" si="12"/>
        <v>203147.21299999999</v>
      </c>
      <c r="S63" s="44"/>
      <c r="T63" s="44"/>
      <c r="U63" s="44"/>
      <c r="V63" s="112">
        <f t="shared" si="4"/>
        <v>20</v>
      </c>
      <c r="W63" s="112">
        <f t="shared" si="1"/>
        <v>1831.1486</v>
      </c>
      <c r="X63" s="112">
        <f t="shared" si="1"/>
        <v>203147.21299999999</v>
      </c>
      <c r="Y63" s="214">
        <f t="shared" ref="Y63:AA63" si="13">+Y7+Y9+Y11+Y13+Y15+Y17+Y19+Y21+Y23+Y25+Y27+Y29+Y31+Y33+Y35+Y37+Y39+Y41+Y43+Y45+Y47+Y49+Y51+Y53+Y55+Y57+Y60</f>
        <v>2</v>
      </c>
      <c r="Z63" s="214">
        <f t="shared" si="13"/>
        <v>168.84899999999999</v>
      </c>
      <c r="AA63" s="109">
        <f t="shared" si="13"/>
        <v>14123.262000000001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124</v>
      </c>
      <c r="AR63" s="45">
        <f t="shared" si="7"/>
        <v>3045.7823000000003</v>
      </c>
      <c r="AS63" s="45">
        <f t="shared" si="7"/>
        <v>447289.67191174207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125">
        <v>226</v>
      </c>
      <c r="H64" s="125">
        <v>86.654799999999994</v>
      </c>
      <c r="I64" s="197">
        <v>61263.758999999998</v>
      </c>
      <c r="J64" s="25">
        <f t="shared" si="6"/>
        <v>226</v>
      </c>
      <c r="K64" s="25">
        <f t="shared" si="6"/>
        <v>86.654799999999994</v>
      </c>
      <c r="L64" s="25">
        <f t="shared" si="6"/>
        <v>61263.758999999998</v>
      </c>
      <c r="M64" s="225">
        <v>864</v>
      </c>
      <c r="N64" s="63">
        <v>108.3484</v>
      </c>
      <c r="O64" s="234">
        <v>90696.358999999997</v>
      </c>
      <c r="P64" s="20">
        <v>2795</v>
      </c>
      <c r="Q64" s="20">
        <v>447.81639999999999</v>
      </c>
      <c r="R64" s="20">
        <v>305670.67700000003</v>
      </c>
      <c r="S64" s="111"/>
      <c r="T64" s="40"/>
      <c r="U64" s="40"/>
      <c r="V64" s="25">
        <f t="shared" si="4"/>
        <v>2795</v>
      </c>
      <c r="W64" s="25">
        <f t="shared" si="1"/>
        <v>447.81639999999999</v>
      </c>
      <c r="X64" s="25">
        <f t="shared" si="1"/>
        <v>305670.67700000003</v>
      </c>
      <c r="Y64" s="170">
        <v>48</v>
      </c>
      <c r="Z64" s="170">
        <v>178.08019999999999</v>
      </c>
      <c r="AA64" s="108">
        <v>34142.389000000003</v>
      </c>
      <c r="AB64" s="153">
        <v>51</v>
      </c>
      <c r="AC64" s="20">
        <v>275.38294999999999</v>
      </c>
      <c r="AD64" s="20">
        <v>6954.3819999999996</v>
      </c>
      <c r="AE64" s="20"/>
      <c r="AF64" s="187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3984</v>
      </c>
      <c r="AR64" s="108">
        <f t="shared" si="7"/>
        <v>1096.2827500000001</v>
      </c>
      <c r="AS64" s="108">
        <f t="shared" si="7"/>
        <v>498727.56600000005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350</v>
      </c>
      <c r="E65" s="126">
        <v>51.817450000000001</v>
      </c>
      <c r="F65" s="127">
        <v>60480.206953888846</v>
      </c>
      <c r="G65" s="126">
        <v>90</v>
      </c>
      <c r="H65" s="126">
        <v>428.46699999999998</v>
      </c>
      <c r="I65" s="196">
        <v>159114.609</v>
      </c>
      <c r="J65" s="116">
        <f t="shared" si="6"/>
        <v>440</v>
      </c>
      <c r="K65" s="116">
        <f t="shared" si="6"/>
        <v>480.28444999999999</v>
      </c>
      <c r="L65" s="116">
        <f t="shared" si="6"/>
        <v>219594.81595388884</v>
      </c>
      <c r="M65" s="227">
        <v>51</v>
      </c>
      <c r="N65" s="64">
        <v>2.2833000000000001</v>
      </c>
      <c r="O65" s="231">
        <v>2230.6680000000001</v>
      </c>
      <c r="P65" s="23">
        <v>36</v>
      </c>
      <c r="Q65" s="23">
        <v>13.8096</v>
      </c>
      <c r="R65" s="23">
        <v>2204.8139999999999</v>
      </c>
      <c r="S65" s="41"/>
      <c r="T65" s="41"/>
      <c r="U65" s="41"/>
      <c r="V65" s="116">
        <f t="shared" si="4"/>
        <v>36</v>
      </c>
      <c r="W65" s="116">
        <f t="shared" si="1"/>
        <v>13.8096</v>
      </c>
      <c r="X65" s="116">
        <f t="shared" si="1"/>
        <v>2204.8139999999999</v>
      </c>
      <c r="Y65" s="214">
        <v>1</v>
      </c>
      <c r="Z65" s="214">
        <v>0</v>
      </c>
      <c r="AA65" s="109">
        <v>0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528</v>
      </c>
      <c r="AR65" s="45">
        <f t="shared" si="7"/>
        <v>496.37734999999998</v>
      </c>
      <c r="AS65" s="45">
        <f t="shared" si="7"/>
        <v>224030.29795388886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125"/>
      <c r="H66" s="125"/>
      <c r="I66" s="197"/>
      <c r="J66" s="25">
        <f t="shared" si="6"/>
        <v>0</v>
      </c>
      <c r="K66" s="25">
        <f t="shared" si="6"/>
        <v>0</v>
      </c>
      <c r="L66" s="25">
        <f t="shared" si="6"/>
        <v>0</v>
      </c>
      <c r="M66" s="225"/>
      <c r="N66" s="63"/>
      <c r="O66" s="229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26"/>
      <c r="H67" s="126"/>
      <c r="I67" s="12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27"/>
      <c r="N67" s="64"/>
      <c r="O67" s="228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4">+D61+D64+D66</f>
        <v>91</v>
      </c>
      <c r="E68" s="20">
        <f t="shared" si="14"/>
        <v>21.987399999999997</v>
      </c>
      <c r="F68" s="25">
        <f t="shared" si="14"/>
        <v>12059.361134369068</v>
      </c>
      <c r="G68" s="153">
        <f t="shared" si="14"/>
        <v>310</v>
      </c>
      <c r="H68" s="20">
        <f t="shared" si="14"/>
        <v>147.0421</v>
      </c>
      <c r="I68" s="25">
        <f t="shared" si="14"/>
        <v>98252.869000000006</v>
      </c>
      <c r="J68" s="25">
        <f t="shared" si="6"/>
        <v>401</v>
      </c>
      <c r="K68" s="25">
        <f t="shared" si="6"/>
        <v>169.02950000000001</v>
      </c>
      <c r="L68" s="25">
        <f t="shared" si="6"/>
        <v>110312.23013436908</v>
      </c>
      <c r="M68" s="153">
        <f t="shared" ref="M68:R68" si="15">+M61+M64+M66</f>
        <v>2313</v>
      </c>
      <c r="N68" s="20">
        <f t="shared" si="15"/>
        <v>719.54430000000002</v>
      </c>
      <c r="O68" s="25">
        <f t="shared" si="15"/>
        <v>274161.61599999998</v>
      </c>
      <c r="P68" s="20">
        <f t="shared" si="15"/>
        <v>3886</v>
      </c>
      <c r="Q68" s="20">
        <f t="shared" si="15"/>
        <v>5326.9008999999996</v>
      </c>
      <c r="R68" s="20">
        <f t="shared" si="15"/>
        <v>1145318.861</v>
      </c>
      <c r="S68" s="25"/>
      <c r="T68" s="25"/>
      <c r="U68" s="25"/>
      <c r="V68" s="25">
        <f t="shared" si="4"/>
        <v>3886</v>
      </c>
      <c r="W68" s="25">
        <f t="shared" si="1"/>
        <v>5326.9008999999996</v>
      </c>
      <c r="X68" s="25">
        <f t="shared" si="1"/>
        <v>1145318.861</v>
      </c>
      <c r="Y68" s="170">
        <f t="shared" ref="Y68:AD68" si="16">+Y61+Y64+Y66</f>
        <v>735</v>
      </c>
      <c r="Z68" s="170">
        <f t="shared" si="16"/>
        <v>1897.3953000000001</v>
      </c>
      <c r="AA68" s="108">
        <f t="shared" si="16"/>
        <v>554621.98899999994</v>
      </c>
      <c r="AB68" s="153">
        <f t="shared" si="16"/>
        <v>1431</v>
      </c>
      <c r="AC68" s="20">
        <f t="shared" si="16"/>
        <v>485.82364999999999</v>
      </c>
      <c r="AD68" s="20">
        <f t="shared" si="16"/>
        <v>115573.105</v>
      </c>
      <c r="AE68" s="20">
        <f>AE61+AE62+AE64+AE66</f>
        <v>102</v>
      </c>
      <c r="AF68" s="20">
        <f>+AF61+AF64+AF66</f>
        <v>6.2222999999999997</v>
      </c>
      <c r="AG68" s="20">
        <f>AG61+AG62+AG64+AG66</f>
        <v>11195.614799999999</v>
      </c>
      <c r="AH68" s="20">
        <f t="shared" ref="AH68:AJ68" si="17">AH61+AH62+AH64+AH66</f>
        <v>226</v>
      </c>
      <c r="AI68" s="20">
        <f>+AI61+AI64+AI66</f>
        <v>91.373499999999993</v>
      </c>
      <c r="AJ68" s="20">
        <f t="shared" si="17"/>
        <v>41296.731999999996</v>
      </c>
      <c r="AK68" s="20">
        <f>AK61+AK62+AK64+AK66</f>
        <v>222</v>
      </c>
      <c r="AL68" s="20">
        <f>+AL61+AL64+AL66</f>
        <v>12.135700000000002</v>
      </c>
      <c r="AM68" s="20">
        <f>AM61+AM62+AM64+AM66</f>
        <v>8288.7090000000007</v>
      </c>
      <c r="AN68" s="20">
        <f>AN61+AN62+AN64+AN66</f>
        <v>775</v>
      </c>
      <c r="AO68" s="20">
        <f>+AO61+AO64+AO66</f>
        <v>34.206160000000004</v>
      </c>
      <c r="AP68" s="20">
        <f>+AP61+AP64+AP66+AP62</f>
        <v>49863.273840000009</v>
      </c>
      <c r="AQ68" s="108">
        <f t="shared" si="7"/>
        <v>10091</v>
      </c>
      <c r="AR68" s="108">
        <f t="shared" si="7"/>
        <v>8742.6313099999988</v>
      </c>
      <c r="AS68" s="108">
        <f t="shared" si="7"/>
        <v>2310632.1307743685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8">+D63+D65+D67</f>
        <v>360</v>
      </c>
      <c r="E69" s="23">
        <f t="shared" si="18"/>
        <v>246.40905000000001</v>
      </c>
      <c r="F69" s="24">
        <f t="shared" si="18"/>
        <v>135127.43286563095</v>
      </c>
      <c r="G69" s="23">
        <f t="shared" si="18"/>
        <v>103</v>
      </c>
      <c r="H69" s="23">
        <f t="shared" si="18"/>
        <v>655.24239999999998</v>
      </c>
      <c r="I69" s="24">
        <f t="shared" si="18"/>
        <v>237348.51299999998</v>
      </c>
      <c r="J69" s="116">
        <f t="shared" si="6"/>
        <v>463</v>
      </c>
      <c r="K69" s="116">
        <f t="shared" si="6"/>
        <v>901.65144999999995</v>
      </c>
      <c r="L69" s="116">
        <f t="shared" si="6"/>
        <v>372475.94586563093</v>
      </c>
      <c r="M69" s="23">
        <f t="shared" ref="M69:R69" si="19">+M63+M65+M67</f>
        <v>130</v>
      </c>
      <c r="N69" s="23">
        <f t="shared" si="19"/>
        <v>626.70100000000014</v>
      </c>
      <c r="O69" s="24">
        <f t="shared" si="19"/>
        <v>79368.735000000001</v>
      </c>
      <c r="P69" s="23">
        <f t="shared" si="19"/>
        <v>56</v>
      </c>
      <c r="Q69" s="23">
        <f t="shared" si="19"/>
        <v>1844.9582</v>
      </c>
      <c r="R69" s="23">
        <f t="shared" si="19"/>
        <v>205352.027</v>
      </c>
      <c r="S69" s="24"/>
      <c r="T69" s="24"/>
      <c r="U69" s="24"/>
      <c r="V69" s="116">
        <f t="shared" si="4"/>
        <v>56</v>
      </c>
      <c r="W69" s="116">
        <f t="shared" si="1"/>
        <v>1844.9582</v>
      </c>
      <c r="X69" s="116">
        <f t="shared" si="1"/>
        <v>205352.027</v>
      </c>
      <c r="Y69" s="214">
        <f t="shared" ref="Y69:AA69" si="20">+Y63+Y65+Y67</f>
        <v>3</v>
      </c>
      <c r="Z69" s="214">
        <f t="shared" si="20"/>
        <v>168.84899999999999</v>
      </c>
      <c r="AA69" s="109">
        <f t="shared" si="20"/>
        <v>14123.262000000001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652</v>
      </c>
      <c r="AR69" s="45">
        <f t="shared" si="7"/>
        <v>3542.1596500000005</v>
      </c>
      <c r="AS69" s="45">
        <f t="shared" si="7"/>
        <v>671319.96986563096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3">
        <f t="shared" ref="D71:F71" si="21">D68+D69</f>
        <v>451</v>
      </c>
      <c r="E71" s="33">
        <f t="shared" si="21"/>
        <v>268.39645000000002</v>
      </c>
      <c r="F71" s="67">
        <f t="shared" si="21"/>
        <v>147186.79400000002</v>
      </c>
      <c r="G71" s="33">
        <f t="shared" ref="G71:I71" si="22">G68+G69+G70</f>
        <v>413</v>
      </c>
      <c r="H71" s="33">
        <f t="shared" si="22"/>
        <v>802.28449999999998</v>
      </c>
      <c r="I71" s="67">
        <f t="shared" si="22"/>
        <v>335601.38199999998</v>
      </c>
      <c r="J71" s="117">
        <f t="shared" si="6"/>
        <v>864</v>
      </c>
      <c r="K71" s="117">
        <f t="shared" si="6"/>
        <v>1070.6809499999999</v>
      </c>
      <c r="L71" s="117">
        <f t="shared" si="6"/>
        <v>482788.17599999998</v>
      </c>
      <c r="M71" s="33">
        <f>M68+M69+M70</f>
        <v>2443</v>
      </c>
      <c r="N71" s="33">
        <f>N68+N69+N70</f>
        <v>1346.2453</v>
      </c>
      <c r="O71" s="67">
        <f>O68+O69+O70</f>
        <v>353530.35099999997</v>
      </c>
      <c r="P71" s="36">
        <f t="shared" ref="P71:R71" si="23">P68+P69+P70</f>
        <v>3942</v>
      </c>
      <c r="Q71" s="36">
        <f t="shared" si="23"/>
        <v>7171.8590999999997</v>
      </c>
      <c r="R71" s="36">
        <f t="shared" si="23"/>
        <v>1350670.888</v>
      </c>
      <c r="S71" s="37"/>
      <c r="T71" s="37"/>
      <c r="U71" s="37"/>
      <c r="V71" s="117">
        <f t="shared" si="4"/>
        <v>3942</v>
      </c>
      <c r="W71" s="117">
        <f t="shared" si="4"/>
        <v>7171.8590999999997</v>
      </c>
      <c r="X71" s="117">
        <f t="shared" si="4"/>
        <v>1350670.888</v>
      </c>
      <c r="Y71" s="218">
        <f>Y68+Y69+Y70</f>
        <v>738</v>
      </c>
      <c r="Z71" s="36">
        <f>Z68+Z69+Z70</f>
        <v>2066.2443000000003</v>
      </c>
      <c r="AA71" s="37">
        <f>AA68+AA69+AA70</f>
        <v>568745.25099999993</v>
      </c>
      <c r="AB71" s="65">
        <f t="shared" ref="AB71:AP71" si="24">AB68+AB69</f>
        <v>1431</v>
      </c>
      <c r="AC71" s="36">
        <f t="shared" si="24"/>
        <v>485.82364999999999</v>
      </c>
      <c r="AD71" s="36">
        <f t="shared" si="24"/>
        <v>115573.105</v>
      </c>
      <c r="AE71" s="36">
        <f t="shared" si="24"/>
        <v>102</v>
      </c>
      <c r="AF71" s="36">
        <f t="shared" si="24"/>
        <v>6.2222999999999997</v>
      </c>
      <c r="AG71" s="36">
        <f t="shared" si="24"/>
        <v>11195.614799999999</v>
      </c>
      <c r="AH71" s="36">
        <f t="shared" si="24"/>
        <v>226</v>
      </c>
      <c r="AI71" s="36">
        <f t="shared" si="24"/>
        <v>91.373499999999993</v>
      </c>
      <c r="AJ71" s="36">
        <f t="shared" si="24"/>
        <v>41296.731999999996</v>
      </c>
      <c r="AK71" s="36">
        <f t="shared" si="24"/>
        <v>222</v>
      </c>
      <c r="AL71" s="36">
        <f t="shared" si="24"/>
        <v>12.135700000000002</v>
      </c>
      <c r="AM71" s="36">
        <f t="shared" si="24"/>
        <v>8288.7090000000007</v>
      </c>
      <c r="AN71" s="36">
        <f t="shared" si="24"/>
        <v>775</v>
      </c>
      <c r="AO71" s="36">
        <f t="shared" si="24"/>
        <v>34.206160000000004</v>
      </c>
      <c r="AP71" s="36">
        <f t="shared" si="24"/>
        <v>49863.273840000009</v>
      </c>
      <c r="AQ71" s="46">
        <f t="shared" si="7"/>
        <v>10743</v>
      </c>
      <c r="AR71" s="46">
        <f t="shared" si="7"/>
        <v>12284.79096</v>
      </c>
      <c r="AS71" s="46">
        <f t="shared" si="7"/>
        <v>2981952.1006399998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139"/>
      <c r="E72" s="139"/>
      <c r="F72" s="140"/>
      <c r="G72" s="139"/>
      <c r="H72" s="139"/>
      <c r="I72" s="140"/>
      <c r="M72" s="68"/>
      <c r="N72" s="68"/>
      <c r="O72" s="69"/>
      <c r="P72" s="140"/>
      <c r="Q72" s="140"/>
      <c r="R72" s="140"/>
      <c r="X72" s="38" t="s">
        <v>78</v>
      </c>
      <c r="Y72" s="68"/>
      <c r="Z72" s="68"/>
      <c r="AA72" s="69"/>
      <c r="AU72" s="38" t="s">
        <v>80</v>
      </c>
    </row>
    <row r="73" spans="1:49">
      <c r="D73" s="140"/>
      <c r="E73" s="140"/>
      <c r="F73" s="140"/>
      <c r="G73" s="140"/>
      <c r="H73" s="140"/>
      <c r="I73" s="140"/>
      <c r="M73" s="69"/>
      <c r="N73" s="69"/>
      <c r="O73" s="69"/>
      <c r="P73" s="140"/>
      <c r="Q73" s="140"/>
      <c r="R73" s="140"/>
      <c r="Y73" s="69"/>
      <c r="Z73" s="69"/>
      <c r="AA73" s="69"/>
      <c r="AR73" s="39"/>
      <c r="AS73" s="39"/>
    </row>
    <row r="74" spans="1:49">
      <c r="D74" s="140"/>
      <c r="E74" s="140"/>
      <c r="F74" s="140"/>
      <c r="G74" s="140"/>
      <c r="H74" s="140"/>
      <c r="I74" s="140"/>
      <c r="M74" s="69"/>
      <c r="N74" s="69"/>
      <c r="O74" s="69"/>
      <c r="P74" s="69"/>
      <c r="Q74" s="69"/>
      <c r="R74" s="69"/>
      <c r="Y74" s="69"/>
      <c r="Z74" s="69"/>
      <c r="AA74" s="69"/>
    </row>
    <row r="75" spans="1:49">
      <c r="D75" s="140"/>
      <c r="E75" s="140"/>
      <c r="F75" s="140"/>
      <c r="G75" s="140"/>
      <c r="H75" s="140"/>
      <c r="I75" s="140"/>
      <c r="M75" s="69"/>
      <c r="N75" s="69"/>
      <c r="O75" s="69"/>
      <c r="P75" s="69"/>
      <c r="Q75" s="69"/>
      <c r="R75" s="69"/>
      <c r="Y75" s="69"/>
      <c r="Z75" s="69"/>
      <c r="AA75" s="69"/>
    </row>
    <row r="76" spans="1:49">
      <c r="D76" s="140"/>
      <c r="E76" s="140"/>
      <c r="F76" s="140"/>
      <c r="G76" s="140"/>
      <c r="H76" s="140"/>
      <c r="I76" s="140"/>
      <c r="M76" s="69"/>
      <c r="N76" s="69"/>
      <c r="O76" s="69"/>
      <c r="P76" s="69"/>
      <c r="Q76" s="69"/>
      <c r="R76" s="69"/>
      <c r="Y76" s="69"/>
      <c r="Z76" s="69"/>
      <c r="AA76" s="69"/>
    </row>
    <row r="77" spans="1:49">
      <c r="D77" s="140"/>
      <c r="E77" s="140"/>
      <c r="F77" s="140"/>
      <c r="G77" s="140"/>
      <c r="H77" s="140"/>
      <c r="I77" s="140"/>
      <c r="M77" s="69"/>
      <c r="N77" s="69"/>
      <c r="O77" s="69"/>
      <c r="P77" s="69"/>
      <c r="Q77" s="69"/>
      <c r="R77" s="69"/>
      <c r="Y77" s="69"/>
      <c r="Z77" s="69"/>
      <c r="AA77" s="69"/>
    </row>
    <row r="78" spans="1:49">
      <c r="D78" s="140"/>
      <c r="E78" s="140"/>
      <c r="F78" s="140"/>
      <c r="G78" s="140"/>
      <c r="H78" s="140"/>
      <c r="I78" s="140"/>
      <c r="M78" s="69"/>
      <c r="N78" s="69"/>
      <c r="O78" s="69"/>
      <c r="P78" s="69"/>
      <c r="Q78" s="69"/>
      <c r="R78" s="69"/>
      <c r="Y78" s="69"/>
      <c r="Z78" s="69"/>
      <c r="AA78" s="69"/>
    </row>
    <row r="79" spans="1:49">
      <c r="D79" s="140"/>
      <c r="E79" s="140"/>
      <c r="F79" s="140"/>
      <c r="G79" s="140"/>
      <c r="H79" s="140"/>
      <c r="I79" s="140"/>
      <c r="M79" s="69"/>
      <c r="N79" s="69"/>
      <c r="O79" s="69"/>
      <c r="P79" s="69"/>
      <c r="Q79" s="69"/>
      <c r="R79" s="69"/>
      <c r="Y79" s="69"/>
      <c r="Z79" s="69"/>
      <c r="AA79" s="69"/>
    </row>
    <row r="80" spans="1:49">
      <c r="D80" s="140"/>
      <c r="E80" s="140"/>
      <c r="F80" s="140"/>
      <c r="G80" s="140"/>
      <c r="H80" s="140"/>
      <c r="I80" s="140"/>
      <c r="M80" s="69"/>
      <c r="N80" s="69"/>
      <c r="O80" s="69"/>
      <c r="P80" s="69"/>
      <c r="Q80" s="69"/>
      <c r="R80" s="69"/>
      <c r="Y80" s="69"/>
      <c r="Z80" s="69"/>
      <c r="AA80" s="69"/>
    </row>
    <row r="81" spans="4:27">
      <c r="D81" s="140"/>
      <c r="E81" s="140"/>
      <c r="F81" s="140"/>
      <c r="G81" s="140"/>
      <c r="H81" s="140"/>
      <c r="I81" s="140"/>
      <c r="M81" s="69"/>
      <c r="N81" s="69"/>
      <c r="O81" s="69"/>
      <c r="P81" s="69"/>
      <c r="Q81" s="69"/>
      <c r="R81" s="69"/>
      <c r="Y81" s="69"/>
      <c r="Z81" s="69"/>
      <c r="AA81" s="69"/>
    </row>
    <row r="82" spans="4:27">
      <c r="D82" s="140"/>
      <c r="E82" s="140"/>
      <c r="F82" s="140"/>
      <c r="G82" s="140"/>
      <c r="H82" s="140"/>
      <c r="I82" s="140"/>
      <c r="M82" s="69"/>
      <c r="N82" s="69"/>
      <c r="O82" s="69"/>
      <c r="P82" s="69"/>
      <c r="Q82" s="69"/>
      <c r="R82" s="69"/>
      <c r="Y82" s="69"/>
      <c r="Z82" s="69"/>
      <c r="AA82" s="69"/>
    </row>
    <row r="83" spans="4:27">
      <c r="D83" s="140"/>
      <c r="E83" s="140"/>
      <c r="F83" s="140"/>
      <c r="G83" s="140"/>
      <c r="H83" s="140"/>
      <c r="I83" s="140"/>
      <c r="M83" s="69"/>
      <c r="N83" s="69"/>
      <c r="O83" s="69"/>
      <c r="P83" s="69"/>
      <c r="Q83" s="69"/>
      <c r="R83" s="69"/>
      <c r="Y83" s="69"/>
      <c r="Z83" s="69"/>
      <c r="AA83" s="69"/>
    </row>
    <row r="84" spans="4:27">
      <c r="D84" s="140"/>
      <c r="E84" s="140"/>
      <c r="F84" s="140"/>
      <c r="G84" s="140"/>
      <c r="H84" s="140"/>
      <c r="I84" s="140"/>
      <c r="M84" s="69"/>
      <c r="N84" s="69"/>
      <c r="O84" s="69"/>
      <c r="P84" s="69"/>
      <c r="Q84" s="69"/>
      <c r="R84" s="69"/>
      <c r="Y84" s="69"/>
      <c r="Z84" s="69"/>
      <c r="AA84" s="69"/>
    </row>
    <row r="85" spans="4:27">
      <c r="D85" s="140"/>
      <c r="E85" s="140"/>
      <c r="F85" s="140"/>
      <c r="G85" s="140"/>
      <c r="H85" s="140"/>
      <c r="I85" s="140"/>
      <c r="M85" s="69"/>
      <c r="N85" s="69"/>
      <c r="O85" s="69"/>
      <c r="P85" s="69"/>
      <c r="Q85" s="69"/>
      <c r="R85" s="69"/>
      <c r="Y85" s="69"/>
      <c r="Z85" s="69"/>
      <c r="AA85" s="69"/>
    </row>
    <row r="86" spans="4:27">
      <c r="D86" s="140"/>
      <c r="E86" s="140"/>
      <c r="F86" s="140"/>
      <c r="G86" s="140"/>
      <c r="H86" s="140"/>
      <c r="I86" s="140"/>
      <c r="M86" s="69"/>
      <c r="N86" s="69"/>
      <c r="O86" s="69"/>
      <c r="P86" s="69"/>
      <c r="Q86" s="69"/>
      <c r="R86" s="69"/>
      <c r="Y86" s="69"/>
      <c r="Z86" s="69"/>
      <c r="AA86" s="69"/>
    </row>
    <row r="87" spans="4:27">
      <c r="D87" s="140"/>
      <c r="E87" s="140"/>
      <c r="F87" s="140"/>
      <c r="G87" s="140"/>
      <c r="H87" s="140"/>
      <c r="I87" s="140"/>
      <c r="M87" s="69"/>
      <c r="N87" s="69"/>
      <c r="O87" s="69"/>
      <c r="P87" s="69"/>
      <c r="Q87" s="69"/>
      <c r="R87" s="69"/>
      <c r="Y87" s="69"/>
      <c r="Z87" s="69"/>
      <c r="AA87" s="69"/>
    </row>
    <row r="88" spans="4:27">
      <c r="D88" s="140"/>
      <c r="E88" s="140"/>
      <c r="F88" s="140"/>
      <c r="G88" s="140"/>
      <c r="H88" s="140"/>
      <c r="I88" s="140"/>
      <c r="M88" s="69"/>
      <c r="N88" s="69"/>
      <c r="O88" s="69"/>
      <c r="P88" s="69"/>
      <c r="Q88" s="69"/>
      <c r="R88" s="69"/>
      <c r="Y88" s="69"/>
      <c r="Z88" s="69"/>
      <c r="AA88" s="69"/>
    </row>
    <row r="89" spans="4:27">
      <c r="D89" s="140"/>
      <c r="E89" s="140"/>
      <c r="F89" s="140"/>
      <c r="G89" s="140"/>
      <c r="H89" s="140"/>
      <c r="I89" s="140"/>
      <c r="M89" s="69"/>
      <c r="N89" s="69"/>
      <c r="O89" s="69"/>
      <c r="P89" s="69"/>
      <c r="Q89" s="69"/>
      <c r="R89" s="69"/>
      <c r="Y89" s="69"/>
      <c r="Z89" s="69"/>
      <c r="AA89" s="69"/>
    </row>
    <row r="90" spans="4:27">
      <c r="D90" s="140"/>
      <c r="E90" s="140"/>
      <c r="F90" s="140"/>
      <c r="G90" s="140"/>
      <c r="H90" s="140"/>
      <c r="I90" s="140"/>
      <c r="M90" s="69"/>
      <c r="N90" s="69"/>
      <c r="O90" s="69"/>
      <c r="P90" s="69"/>
      <c r="Q90" s="69"/>
      <c r="R90" s="69"/>
      <c r="Y90" s="69"/>
      <c r="Z90" s="69"/>
      <c r="AA90" s="69"/>
    </row>
    <row r="91" spans="4:27">
      <c r="D91" s="140"/>
      <c r="E91" s="140"/>
      <c r="F91" s="140"/>
      <c r="G91" s="140"/>
      <c r="H91" s="140"/>
      <c r="I91" s="140"/>
      <c r="M91" s="69"/>
      <c r="N91" s="69"/>
      <c r="O91" s="69"/>
      <c r="P91" s="69"/>
      <c r="Q91" s="69"/>
      <c r="R91" s="69"/>
      <c r="Y91" s="69"/>
      <c r="Z91" s="69"/>
      <c r="AA91" s="69"/>
    </row>
    <row r="92" spans="4:27">
      <c r="D92" s="140"/>
      <c r="E92" s="140"/>
      <c r="F92" s="140"/>
      <c r="G92" s="140"/>
      <c r="H92" s="140"/>
      <c r="I92" s="140"/>
      <c r="M92" s="69"/>
      <c r="N92" s="69"/>
      <c r="O92" s="69"/>
      <c r="P92" s="69"/>
      <c r="Q92" s="69"/>
      <c r="R92" s="69"/>
      <c r="Y92" s="69"/>
      <c r="Z92" s="69"/>
      <c r="AA92" s="69"/>
    </row>
    <row r="93" spans="4:27">
      <c r="D93" s="140"/>
      <c r="E93" s="140"/>
      <c r="F93" s="140"/>
      <c r="G93" s="140"/>
      <c r="H93" s="140"/>
      <c r="I93" s="140"/>
      <c r="M93" s="69"/>
      <c r="N93" s="69"/>
      <c r="O93" s="69"/>
      <c r="P93" s="69"/>
      <c r="Q93" s="69"/>
      <c r="R93" s="69"/>
      <c r="Y93" s="69"/>
      <c r="Z93" s="69"/>
      <c r="AA93" s="69"/>
    </row>
    <row r="94" spans="4:27">
      <c r="D94" s="140"/>
      <c r="E94" s="140"/>
      <c r="F94" s="140"/>
      <c r="G94" s="140"/>
      <c r="H94" s="140"/>
      <c r="I94" s="140"/>
      <c r="M94" s="69"/>
      <c r="N94" s="69"/>
      <c r="O94" s="69"/>
      <c r="P94" s="69"/>
      <c r="Q94" s="69"/>
      <c r="R94" s="69"/>
      <c r="Y94" s="69"/>
      <c r="Z94" s="69"/>
      <c r="AA94" s="69"/>
    </row>
    <row r="95" spans="4:27">
      <c r="D95" s="86"/>
      <c r="E95" s="86"/>
      <c r="F95" s="86"/>
      <c r="G95" s="86"/>
      <c r="H95" s="86"/>
      <c r="I95" s="86"/>
      <c r="M95" s="39"/>
      <c r="N95" s="39"/>
      <c r="O95" s="39"/>
      <c r="P95" s="39"/>
      <c r="Q95" s="39"/>
      <c r="R95" s="39"/>
      <c r="Y95" s="39"/>
      <c r="Z95" s="39"/>
      <c r="AA95" s="39"/>
    </row>
    <row r="96" spans="4:27">
      <c r="D96" s="39"/>
      <c r="G96" s="39"/>
      <c r="M96" s="39"/>
      <c r="P96" s="39"/>
      <c r="Y96" s="39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Y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91" customWidth="1"/>
    <col min="14" max="14" width="22.625" style="91" customWidth="1"/>
    <col min="15" max="15" width="25.625" style="91" customWidth="1"/>
    <col min="16" max="17" width="17.625" style="3" hidden="1" customWidth="1"/>
    <col min="18" max="18" width="23.625" style="3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92</v>
      </c>
      <c r="C2" s="4"/>
      <c r="D2" s="70"/>
      <c r="E2" s="70"/>
      <c r="F2" s="70"/>
      <c r="G2" s="5"/>
      <c r="H2" s="5"/>
      <c r="I2" s="5"/>
      <c r="J2" s="5"/>
      <c r="K2" s="5"/>
      <c r="L2" s="5"/>
      <c r="M2" s="65"/>
      <c r="N2" s="65"/>
      <c r="O2" s="6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6月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3" t="s">
        <v>15</v>
      </c>
      <c r="E4" s="141" t="s">
        <v>16</v>
      </c>
      <c r="F4" s="14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3" t="s">
        <v>15</v>
      </c>
      <c r="N4" s="13" t="s">
        <v>16</v>
      </c>
      <c r="O4" s="13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6" t="s">
        <v>18</v>
      </c>
      <c r="E5" s="142" t="s">
        <v>19</v>
      </c>
      <c r="F5" s="14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240" t="s">
        <v>18</v>
      </c>
      <c r="N5" s="17" t="s">
        <v>19</v>
      </c>
      <c r="O5" s="20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8">
        <v>7</v>
      </c>
      <c r="N6" s="78">
        <v>436.98450000000003</v>
      </c>
      <c r="O6" s="241">
        <v>124408.06</v>
      </c>
      <c r="P6" s="170">
        <v>5</v>
      </c>
      <c r="Q6" s="170">
        <v>857.30499999999995</v>
      </c>
      <c r="R6" s="170">
        <v>132475.484</v>
      </c>
      <c r="S6" s="25"/>
      <c r="T6" s="25"/>
      <c r="U6" s="25"/>
      <c r="V6" s="25">
        <f>SUM(P6,S6)</f>
        <v>5</v>
      </c>
      <c r="W6" s="25">
        <f t="shared" ref="W6:X69" si="1">SUM(Q6,T6)</f>
        <v>857.30499999999995</v>
      </c>
      <c r="X6" s="25">
        <f t="shared" si="1"/>
        <v>132475.484</v>
      </c>
      <c r="Y6" s="170"/>
      <c r="Z6" s="170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12</v>
      </c>
      <c r="AR6" s="108">
        <f t="shared" ref="AR6:AS21" si="2">SUM(K6,N6,W6,Z6,AC6,AF6,AI6,AL6,AO6)</f>
        <v>1294.2894999999999</v>
      </c>
      <c r="AS6" s="108">
        <f t="shared" si="2"/>
        <v>256883.54399999999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>
        <v>2</v>
      </c>
      <c r="E7" s="126">
        <v>185.88300000000001</v>
      </c>
      <c r="F7" s="127">
        <v>100413.44272946533</v>
      </c>
      <c r="G7" s="79">
        <v>1</v>
      </c>
      <c r="H7" s="79">
        <v>81.335999999999999</v>
      </c>
      <c r="I7" s="79">
        <v>31679.735000000001</v>
      </c>
      <c r="J7" s="116">
        <f>SUM(D7,G7)</f>
        <v>3</v>
      </c>
      <c r="K7" s="116">
        <f t="shared" si="0"/>
        <v>267.21899999999999</v>
      </c>
      <c r="L7" s="116">
        <f t="shared" si="0"/>
        <v>132093.17772946533</v>
      </c>
      <c r="M7" s="79">
        <v>20</v>
      </c>
      <c r="N7" s="79">
        <v>1157.3475000000001</v>
      </c>
      <c r="O7" s="242">
        <v>306117.821</v>
      </c>
      <c r="P7" s="214">
        <v>12</v>
      </c>
      <c r="Q7" s="214">
        <v>1893.357</v>
      </c>
      <c r="R7" s="214">
        <v>282637.96299999999</v>
      </c>
      <c r="S7" s="24"/>
      <c r="T7" s="24"/>
      <c r="U7" s="24"/>
      <c r="V7" s="116">
        <f>SUM(P7,S7)</f>
        <v>12</v>
      </c>
      <c r="W7" s="116">
        <f t="shared" si="1"/>
        <v>1893.357</v>
      </c>
      <c r="X7" s="116">
        <f t="shared" si="1"/>
        <v>282637.96299999999</v>
      </c>
      <c r="Y7" s="214">
        <v>2</v>
      </c>
      <c r="Z7" s="214">
        <v>502.298</v>
      </c>
      <c r="AA7" s="109">
        <v>76490.720000000001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37</v>
      </c>
      <c r="AR7" s="45">
        <f>SUM(K7,N7,W7,Z7,AC7,AF7,AI7,AL7,AO7)</f>
        <v>3820.2214999999997</v>
      </c>
      <c r="AS7" s="45">
        <f t="shared" si="2"/>
        <v>797339.68172946526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8"/>
      <c r="N8" s="78"/>
      <c r="O8" s="241"/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/>
      <c r="E9" s="126"/>
      <c r="F9" s="126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9">
        <v>12</v>
      </c>
      <c r="N9" s="79">
        <v>797.50800000000004</v>
      </c>
      <c r="O9" s="242">
        <v>92102.205000000002</v>
      </c>
      <c r="P9" s="214">
        <v>25</v>
      </c>
      <c r="Q9" s="214">
        <v>2817.924</v>
      </c>
      <c r="R9" s="214">
        <v>292659.45</v>
      </c>
      <c r="S9" s="24"/>
      <c r="T9" s="24"/>
      <c r="U9" s="24"/>
      <c r="V9" s="116">
        <f t="shared" si="4"/>
        <v>25</v>
      </c>
      <c r="W9" s="116">
        <f t="shared" si="1"/>
        <v>2817.924</v>
      </c>
      <c r="X9" s="116">
        <f t="shared" si="1"/>
        <v>292659.45</v>
      </c>
      <c r="Y9" s="214">
        <v>1</v>
      </c>
      <c r="Z9" s="214">
        <v>6.4450000000000003</v>
      </c>
      <c r="AA9" s="109">
        <v>417.63600000000002</v>
      </c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38</v>
      </c>
      <c r="AR9" s="45">
        <f t="shared" si="5"/>
        <v>3621.877</v>
      </c>
      <c r="AS9" s="45">
        <f t="shared" si="2"/>
        <v>385179.29100000003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147"/>
      <c r="N10" s="78"/>
      <c r="O10" s="241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148"/>
      <c r="N11" s="79"/>
      <c r="O11" s="242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147"/>
      <c r="N12" s="78"/>
      <c r="O12" s="241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148"/>
      <c r="N13" s="79"/>
      <c r="O13" s="242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147"/>
      <c r="N14" s="78"/>
      <c r="O14" s="241"/>
      <c r="P14" s="170">
        <v>194</v>
      </c>
      <c r="Q14" s="170">
        <v>1884.8878</v>
      </c>
      <c r="R14" s="170">
        <v>284638.93099999998</v>
      </c>
      <c r="S14" s="40"/>
      <c r="T14" s="40"/>
      <c r="U14" s="40"/>
      <c r="V14" s="25">
        <f t="shared" si="4"/>
        <v>194</v>
      </c>
      <c r="W14" s="25">
        <f t="shared" si="1"/>
        <v>1884.8878</v>
      </c>
      <c r="X14" s="25">
        <f t="shared" si="1"/>
        <v>284638.93099999998</v>
      </c>
      <c r="Y14" s="170">
        <v>42</v>
      </c>
      <c r="Z14" s="170">
        <v>246.32390000000001</v>
      </c>
      <c r="AA14" s="108">
        <v>20676.817999999999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236</v>
      </c>
      <c r="AR14" s="108">
        <f t="shared" si="5"/>
        <v>2131.2116999999998</v>
      </c>
      <c r="AS14" s="108">
        <f t="shared" si="2"/>
        <v>305315.74899999995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9"/>
      <c r="N15" s="79"/>
      <c r="O15" s="242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>
        <v>6</v>
      </c>
      <c r="E16" s="125">
        <v>1.9743999999999999</v>
      </c>
      <c r="F16" s="125">
        <v>772.81237608116032</v>
      </c>
      <c r="G16" s="78">
        <v>15</v>
      </c>
      <c r="H16" s="78">
        <v>14.687900000000001</v>
      </c>
      <c r="I16" s="78">
        <v>3750.9270000000001</v>
      </c>
      <c r="J16" s="25">
        <f t="shared" si="3"/>
        <v>21</v>
      </c>
      <c r="K16" s="25">
        <f t="shared" si="0"/>
        <v>16.662300000000002</v>
      </c>
      <c r="L16" s="25">
        <f t="shared" si="0"/>
        <v>4523.7393760811601</v>
      </c>
      <c r="M16" s="78"/>
      <c r="N16" s="78"/>
      <c r="O16" s="241"/>
      <c r="P16" s="170">
        <v>187</v>
      </c>
      <c r="Q16" s="170">
        <v>651.73009999999999</v>
      </c>
      <c r="R16" s="170">
        <v>85548.222999999998</v>
      </c>
      <c r="S16" s="40"/>
      <c r="T16" s="40"/>
      <c r="U16" s="40"/>
      <c r="V16" s="25">
        <f t="shared" si="4"/>
        <v>187</v>
      </c>
      <c r="W16" s="25">
        <f t="shared" si="1"/>
        <v>651.73009999999999</v>
      </c>
      <c r="X16" s="25">
        <f t="shared" si="1"/>
        <v>85548.222999999998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89</v>
      </c>
      <c r="AI16" s="20">
        <v>98.539100000000005</v>
      </c>
      <c r="AJ16" s="20">
        <v>26446.373</v>
      </c>
      <c r="AK16" s="20"/>
      <c r="AL16" s="20"/>
      <c r="AM16" s="20"/>
      <c r="AN16" s="20"/>
      <c r="AO16" s="20"/>
      <c r="AP16" s="20"/>
      <c r="AQ16" s="108">
        <f t="shared" si="5"/>
        <v>297</v>
      </c>
      <c r="AR16" s="108">
        <f t="shared" si="5"/>
        <v>766.93149999999991</v>
      </c>
      <c r="AS16" s="108">
        <f t="shared" si="2"/>
        <v>116518.33537608114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9"/>
      <c r="N17" s="79"/>
      <c r="O17" s="242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/>
      <c r="E18" s="125"/>
      <c r="F18" s="125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8"/>
      <c r="N18" s="78"/>
      <c r="O18" s="241"/>
      <c r="P18" s="170">
        <v>142</v>
      </c>
      <c r="Q18" s="170">
        <v>227.00219999999999</v>
      </c>
      <c r="R18" s="170">
        <v>44591.536</v>
      </c>
      <c r="S18" s="110"/>
      <c r="T18" s="40"/>
      <c r="U18" s="40"/>
      <c r="V18" s="25">
        <f t="shared" si="4"/>
        <v>142</v>
      </c>
      <c r="W18" s="25">
        <f t="shared" si="1"/>
        <v>227.00219999999999</v>
      </c>
      <c r="X18" s="25">
        <f t="shared" si="1"/>
        <v>44591.536</v>
      </c>
      <c r="Y18" s="170"/>
      <c r="Z18" s="170"/>
      <c r="AA18" s="108"/>
      <c r="AB18" s="153"/>
      <c r="AC18" s="20"/>
      <c r="AD18" s="20"/>
      <c r="AE18" s="20">
        <v>3</v>
      </c>
      <c r="AF18" s="20">
        <v>0.52200000000000002</v>
      </c>
      <c r="AG18" s="20">
        <f>170.701*1.08</f>
        <v>184.35708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108">
        <f t="shared" si="5"/>
        <v>145</v>
      </c>
      <c r="AR18" s="108">
        <f t="shared" si="5"/>
        <v>227.52419999999998</v>
      </c>
      <c r="AS18" s="108">
        <f t="shared" si="2"/>
        <v>44775.893080000002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9"/>
      <c r="N19" s="79"/>
      <c r="O19" s="242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8"/>
      <c r="N20" s="78"/>
      <c r="O20" s="241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9"/>
      <c r="N21" s="79"/>
      <c r="O21" s="242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8"/>
      <c r="N22" s="78"/>
      <c r="O22" s="241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9"/>
      <c r="N23" s="79"/>
      <c r="O23" s="242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8">
        <v>33</v>
      </c>
      <c r="N24" s="78">
        <v>226.61670000000001</v>
      </c>
      <c r="O24" s="241">
        <v>33729.731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33</v>
      </c>
      <c r="AR24" s="108">
        <f t="shared" si="5"/>
        <v>226.61670000000001</v>
      </c>
      <c r="AS24" s="108">
        <f t="shared" si="5"/>
        <v>33729.731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9">
        <v>16</v>
      </c>
      <c r="N25" s="79">
        <v>243.3844</v>
      </c>
      <c r="O25" s="242">
        <v>33714.991000000002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16</v>
      </c>
      <c r="AR25" s="45">
        <f t="shared" si="5"/>
        <v>243.3844</v>
      </c>
      <c r="AS25" s="45">
        <f t="shared" si="5"/>
        <v>33714.991000000002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8"/>
      <c r="N26" s="78"/>
      <c r="O26" s="241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9"/>
      <c r="N27" s="79"/>
      <c r="O27" s="242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8"/>
      <c r="N28" s="78"/>
      <c r="O28" s="241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9"/>
      <c r="N29" s="79"/>
      <c r="O29" s="242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63</v>
      </c>
      <c r="E30" s="125">
        <v>42.072600000000001</v>
      </c>
      <c r="F30" s="167">
        <v>16391.885021092534</v>
      </c>
      <c r="G30" s="78">
        <v>68</v>
      </c>
      <c r="H30" s="78">
        <v>34.990099999999998</v>
      </c>
      <c r="I30" s="78">
        <v>16768.296999999999</v>
      </c>
      <c r="J30" s="25">
        <f t="shared" si="3"/>
        <v>131</v>
      </c>
      <c r="K30" s="25">
        <f t="shared" si="3"/>
        <v>77.062700000000007</v>
      </c>
      <c r="L30" s="25">
        <f t="shared" si="3"/>
        <v>33160.182021092536</v>
      </c>
      <c r="M30" s="78"/>
      <c r="N30" s="78"/>
      <c r="O30" s="241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163</v>
      </c>
      <c r="Z30" s="170">
        <v>5.3239999999999998</v>
      </c>
      <c r="AA30" s="108">
        <v>1532.7260000000001</v>
      </c>
      <c r="AB30" s="153">
        <v>745</v>
      </c>
      <c r="AC30" s="20">
        <v>13.468999999999999</v>
      </c>
      <c r="AD30" s="20">
        <v>6357.0339999999997</v>
      </c>
      <c r="AE30" s="20">
        <v>7</v>
      </c>
      <c r="AF30" s="20">
        <v>1.9100999999999999</v>
      </c>
      <c r="AG30" s="20">
        <f>697.105*1.08</f>
        <v>752.87340000000006</v>
      </c>
      <c r="AH30" s="20">
        <v>117</v>
      </c>
      <c r="AI30" s="20">
        <v>41.199399999999997</v>
      </c>
      <c r="AJ30" s="20">
        <v>19643.075000000001</v>
      </c>
      <c r="AK30" s="20">
        <v>309</v>
      </c>
      <c r="AL30" s="20">
        <v>34.792299999999997</v>
      </c>
      <c r="AM30" s="20">
        <v>13542.15</v>
      </c>
      <c r="AN30" s="20">
        <v>440</v>
      </c>
      <c r="AO30" s="20">
        <v>76.459350000000001</v>
      </c>
      <c r="AP30" s="20">
        <f>28615.348*1.08</f>
        <v>30904.575840000005</v>
      </c>
      <c r="AQ30" s="108">
        <f t="shared" si="5"/>
        <v>1912</v>
      </c>
      <c r="AR30" s="108">
        <f t="shared" si="5"/>
        <v>250.21684999999999</v>
      </c>
      <c r="AS30" s="108">
        <f t="shared" si="5"/>
        <v>105892.61626109254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9"/>
      <c r="N31" s="79"/>
      <c r="O31" s="242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78">
        <v>1</v>
      </c>
      <c r="H32" s="78">
        <v>0.96460000000000001</v>
      </c>
      <c r="I32" s="78">
        <v>1605.4739999999999</v>
      </c>
      <c r="J32" s="25">
        <f t="shared" si="3"/>
        <v>1</v>
      </c>
      <c r="K32" s="25">
        <f t="shared" si="3"/>
        <v>0.96460000000000001</v>
      </c>
      <c r="L32" s="25">
        <f t="shared" si="3"/>
        <v>1605.4739999999999</v>
      </c>
      <c r="M32" s="78">
        <v>116</v>
      </c>
      <c r="N32" s="78">
        <v>208.35059999999999</v>
      </c>
      <c r="O32" s="241">
        <v>21636.847000000002</v>
      </c>
      <c r="P32" s="170">
        <v>228</v>
      </c>
      <c r="Q32" s="170">
        <v>1545.4138</v>
      </c>
      <c r="R32" s="170">
        <v>241092.83900000001</v>
      </c>
      <c r="S32" s="40"/>
      <c r="T32" s="40"/>
      <c r="U32" s="40"/>
      <c r="V32" s="25">
        <f t="shared" si="4"/>
        <v>228</v>
      </c>
      <c r="W32" s="25">
        <f t="shared" si="1"/>
        <v>1545.4138</v>
      </c>
      <c r="X32" s="25">
        <f t="shared" si="1"/>
        <v>241092.83900000001</v>
      </c>
      <c r="Y32" s="170">
        <v>111</v>
      </c>
      <c r="Z32" s="170">
        <v>517.7681</v>
      </c>
      <c r="AA32" s="108">
        <v>72322.710000000006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</v>
      </c>
      <c r="AL32" s="20">
        <v>-0.45500000000000002</v>
      </c>
      <c r="AM32" s="20">
        <v>610.25400000000002</v>
      </c>
      <c r="AN32" s="20"/>
      <c r="AO32" s="20"/>
      <c r="AP32" s="20"/>
      <c r="AQ32" s="108">
        <f t="shared" si="5"/>
        <v>457</v>
      </c>
      <c r="AR32" s="108">
        <f t="shared" si="5"/>
        <v>2272.0421000000001</v>
      </c>
      <c r="AS32" s="108">
        <f t="shared" si="5"/>
        <v>337268.12400000007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9"/>
      <c r="N33" s="79"/>
      <c r="O33" s="242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78">
        <v>5</v>
      </c>
      <c r="H34" s="78">
        <v>0.15859999999999999</v>
      </c>
      <c r="I34" s="78">
        <v>234.63</v>
      </c>
      <c r="J34" s="25">
        <f t="shared" si="3"/>
        <v>5</v>
      </c>
      <c r="K34" s="25">
        <f t="shared" si="3"/>
        <v>0.15859999999999999</v>
      </c>
      <c r="L34" s="25">
        <f t="shared" si="3"/>
        <v>234.63</v>
      </c>
      <c r="M34" s="78">
        <v>100</v>
      </c>
      <c r="N34" s="78">
        <v>45.148699999999998</v>
      </c>
      <c r="O34" s="241">
        <v>4250.2470000000003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172</v>
      </c>
      <c r="AC34" s="20">
        <v>17.608499999999999</v>
      </c>
      <c r="AD34" s="20">
        <v>3216.8310000000001</v>
      </c>
      <c r="AE34" s="20"/>
      <c r="AF34" s="20"/>
      <c r="AG34" s="20"/>
      <c r="AH34" s="20">
        <v>70</v>
      </c>
      <c r="AI34" s="20">
        <v>27.1173</v>
      </c>
      <c r="AJ34" s="20">
        <v>7973.6279999999997</v>
      </c>
      <c r="AK34" s="20">
        <v>1</v>
      </c>
      <c r="AL34" s="20">
        <v>1.18E-2</v>
      </c>
      <c r="AM34" s="20">
        <v>4.4610000000000003</v>
      </c>
      <c r="AN34" s="20">
        <v>3</v>
      </c>
      <c r="AO34" s="20">
        <v>2.35E-2</v>
      </c>
      <c r="AP34" s="20">
        <f>6.4*1.08</f>
        <v>6.9120000000000008</v>
      </c>
      <c r="AQ34" s="108">
        <f t="shared" si="5"/>
        <v>351</v>
      </c>
      <c r="AR34" s="108">
        <f t="shared" si="5"/>
        <v>90.068399999999983</v>
      </c>
      <c r="AS34" s="108">
        <f t="shared" si="5"/>
        <v>15686.708999999999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9"/>
      <c r="N35" s="79"/>
      <c r="O35" s="242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8">
        <v>1</v>
      </c>
      <c r="N36" s="78">
        <v>0.1</v>
      </c>
      <c r="O36" s="241">
        <v>10.476000000000001</v>
      </c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>
        <v>7</v>
      </c>
      <c r="Z36" s="170">
        <v>7.85</v>
      </c>
      <c r="AA36" s="108">
        <v>423.9</v>
      </c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8</v>
      </c>
      <c r="AR36" s="108">
        <f t="shared" si="5"/>
        <v>7.9499999999999993</v>
      </c>
      <c r="AS36" s="108">
        <f t="shared" si="5"/>
        <v>434.37599999999998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9"/>
      <c r="N37" s="79"/>
      <c r="O37" s="242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38</v>
      </c>
      <c r="E38" s="125">
        <v>4.4180999999999999</v>
      </c>
      <c r="F38" s="168">
        <v>2925.1152608676166</v>
      </c>
      <c r="G38" s="78"/>
      <c r="H38" s="78"/>
      <c r="I38" s="78"/>
      <c r="J38" s="25">
        <f t="shared" si="3"/>
        <v>38</v>
      </c>
      <c r="K38" s="25">
        <f t="shared" si="3"/>
        <v>4.4180999999999999</v>
      </c>
      <c r="L38" s="25">
        <f t="shared" si="3"/>
        <v>2925.1152608676166</v>
      </c>
      <c r="M38" s="78"/>
      <c r="N38" s="78"/>
      <c r="O38" s="241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85</v>
      </c>
      <c r="AC38" s="20">
        <v>1.4500999999999999</v>
      </c>
      <c r="AD38" s="20">
        <v>578.92499999999995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123</v>
      </c>
      <c r="AR38" s="108">
        <f t="shared" si="5"/>
        <v>5.8681999999999999</v>
      </c>
      <c r="AS38" s="108">
        <f t="shared" si="5"/>
        <v>3504.0402608676168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9"/>
      <c r="N39" s="79"/>
      <c r="O39" s="242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8">
        <v>1</v>
      </c>
      <c r="N40" s="78">
        <v>10.913500000000001</v>
      </c>
      <c r="O40" s="241">
        <v>7550.933</v>
      </c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10.913500000000001</v>
      </c>
      <c r="AS40" s="108">
        <f t="shared" si="5"/>
        <v>7550.933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9"/>
      <c r="N41" s="79"/>
      <c r="O41" s="242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78">
        <v>1</v>
      </c>
      <c r="H42" s="78">
        <v>23.714400000000001</v>
      </c>
      <c r="I42" s="78">
        <v>6431.1790000000001</v>
      </c>
      <c r="J42" s="25">
        <f t="shared" si="3"/>
        <v>1</v>
      </c>
      <c r="K42" s="25">
        <f t="shared" si="3"/>
        <v>23.714400000000001</v>
      </c>
      <c r="L42" s="25">
        <f t="shared" si="3"/>
        <v>6431.1790000000001</v>
      </c>
      <c r="M42" s="78">
        <v>21</v>
      </c>
      <c r="N42" s="78">
        <v>672.0779</v>
      </c>
      <c r="O42" s="241">
        <v>141786.397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22</v>
      </c>
      <c r="AR42" s="108">
        <f t="shared" si="5"/>
        <v>695.79229999999995</v>
      </c>
      <c r="AS42" s="108">
        <f t="shared" si="5"/>
        <v>148217.576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3</v>
      </c>
      <c r="E43" s="126">
        <v>62.136800000000001</v>
      </c>
      <c r="F43" s="127">
        <v>26879.641039328279</v>
      </c>
      <c r="G43" s="79">
        <v>4</v>
      </c>
      <c r="H43" s="79">
        <v>93.726600000000005</v>
      </c>
      <c r="I43" s="79">
        <v>34960.254000000001</v>
      </c>
      <c r="J43" s="116">
        <f t="shared" si="3"/>
        <v>7</v>
      </c>
      <c r="K43" s="116">
        <f t="shared" si="3"/>
        <v>155.86340000000001</v>
      </c>
      <c r="L43" s="116">
        <f t="shared" si="3"/>
        <v>61839.895039328279</v>
      </c>
      <c r="M43" s="79">
        <v>15</v>
      </c>
      <c r="N43" s="79">
        <v>266.65879999999999</v>
      </c>
      <c r="O43" s="242">
        <v>44767.73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22</v>
      </c>
      <c r="AR43" s="45">
        <f t="shared" si="5"/>
        <v>422.5222</v>
      </c>
      <c r="AS43" s="45">
        <f t="shared" si="5"/>
        <v>106607.62503932828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8">
        <v>9</v>
      </c>
      <c r="N44" s="78">
        <v>0.35110000000000002</v>
      </c>
      <c r="O44" s="241">
        <v>379.69200000000001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9</v>
      </c>
      <c r="AR44" s="108">
        <f t="shared" si="5"/>
        <v>0.35110000000000002</v>
      </c>
      <c r="AS44" s="108">
        <f t="shared" si="5"/>
        <v>379.69200000000001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9">
        <v>1</v>
      </c>
      <c r="N45" s="79">
        <v>4.3E-3</v>
      </c>
      <c r="O45" s="242">
        <v>0.96599999999999997</v>
      </c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1</v>
      </c>
      <c r="AR45" s="45">
        <f t="shared" si="5"/>
        <v>4.3E-3</v>
      </c>
      <c r="AS45" s="45">
        <f t="shared" si="5"/>
        <v>0.96599999999999997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8"/>
      <c r="N46" s="78"/>
      <c r="O46" s="241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9"/>
      <c r="N47" s="79"/>
      <c r="O47" s="242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8"/>
      <c r="N48" s="78"/>
      <c r="O48" s="241"/>
      <c r="P48" s="170"/>
      <c r="Q48" s="170"/>
      <c r="R48" s="170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70"/>
      <c r="Z48" s="170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9"/>
      <c r="N49" s="79"/>
      <c r="O49" s="242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/>
      <c r="E50" s="125"/>
      <c r="F50" s="125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8">
        <v>1</v>
      </c>
      <c r="N50" s="78">
        <v>317.33249999999998</v>
      </c>
      <c r="O50" s="241">
        <v>87042.072</v>
      </c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>
        <v>1</v>
      </c>
      <c r="Z50" s="170">
        <v>119.574</v>
      </c>
      <c r="AA50" s="108">
        <v>33133.192999999999</v>
      </c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2</v>
      </c>
      <c r="AR50" s="108">
        <f t="shared" si="5"/>
        <v>436.90649999999999</v>
      </c>
      <c r="AS50" s="108">
        <f t="shared" si="5"/>
        <v>120175.265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/>
      <c r="E51" s="126"/>
      <c r="F51" s="126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9"/>
      <c r="N51" s="79"/>
      <c r="O51" s="242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8"/>
      <c r="N52" s="78"/>
      <c r="O52" s="241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9">
        <v>30</v>
      </c>
      <c r="N53" s="79">
        <v>1444.1965</v>
      </c>
      <c r="O53" s="242">
        <v>401703.71799999999</v>
      </c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30</v>
      </c>
      <c r="AR53" s="45">
        <f t="shared" si="5"/>
        <v>1444.1965</v>
      </c>
      <c r="AS53" s="45">
        <f t="shared" si="5"/>
        <v>401703.71799999999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8"/>
      <c r="N54" s="78"/>
      <c r="O54" s="241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6</v>
      </c>
      <c r="AL54" s="20">
        <v>0.126</v>
      </c>
      <c r="AM54" s="20">
        <v>96.587999999999994</v>
      </c>
      <c r="AN54" s="20">
        <v>11</v>
      </c>
      <c r="AO54" s="20">
        <v>0.3427</v>
      </c>
      <c r="AP54" s="20">
        <f>382.6*1.08</f>
        <v>413.20800000000003</v>
      </c>
      <c r="AQ54" s="108">
        <f t="shared" si="5"/>
        <v>17</v>
      </c>
      <c r="AR54" s="108">
        <f t="shared" si="5"/>
        <v>0.46870000000000001</v>
      </c>
      <c r="AS54" s="108">
        <f t="shared" si="5"/>
        <v>509.79600000000005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9"/>
      <c r="N55" s="79"/>
      <c r="O55" s="242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8">
        <v>40</v>
      </c>
      <c r="N56" s="78">
        <v>10.617000000000001</v>
      </c>
      <c r="O56" s="241">
        <v>13172.421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40</v>
      </c>
      <c r="AR56" s="108">
        <f t="shared" si="5"/>
        <v>10.617000000000001</v>
      </c>
      <c r="AS56" s="108">
        <f t="shared" si="5"/>
        <v>13172.421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9">
        <v>6</v>
      </c>
      <c r="N57" s="79">
        <v>1.5474000000000001</v>
      </c>
      <c r="O57" s="242">
        <v>2153.9340000000002</v>
      </c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6</v>
      </c>
      <c r="AR57" s="45">
        <f t="shared" si="5"/>
        <v>1.5474000000000001</v>
      </c>
      <c r="AS57" s="45">
        <f t="shared" si="5"/>
        <v>2153.9340000000002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3"/>
      <c r="G58" s="201"/>
      <c r="H58" s="201"/>
      <c r="I58" s="15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07">
        <v>1481</v>
      </c>
      <c r="N58" s="201">
        <v>48.0124</v>
      </c>
      <c r="O58" s="243">
        <v>24022.773000000001</v>
      </c>
      <c r="P58" s="217"/>
      <c r="Q58" s="217"/>
      <c r="R58" s="217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7">
        <v>479</v>
      </c>
      <c r="Z58" s="217">
        <v>1303.8787</v>
      </c>
      <c r="AA58" s="330">
        <v>751146.80700000003</v>
      </c>
      <c r="AB58" s="188">
        <v>1140</v>
      </c>
      <c r="AC58" s="174">
        <v>340.12779999999998</v>
      </c>
      <c r="AD58" s="174">
        <v>194132.359</v>
      </c>
      <c r="AE58" s="174"/>
      <c r="AF58" s="174"/>
      <c r="AG58" s="174"/>
      <c r="AH58" s="185">
        <v>1</v>
      </c>
      <c r="AI58" s="185">
        <v>0.187</v>
      </c>
      <c r="AJ58" s="185">
        <v>102.801</v>
      </c>
      <c r="AK58" s="185">
        <v>89</v>
      </c>
      <c r="AL58" s="185">
        <v>5.5749000000000004</v>
      </c>
      <c r="AM58" s="185">
        <v>3314.6619999999998</v>
      </c>
      <c r="AN58" s="174">
        <v>445</v>
      </c>
      <c r="AO58" s="174">
        <v>5.1673999999999998</v>
      </c>
      <c r="AP58" s="174">
        <f>21257.208*1.08</f>
        <v>22957.784640000002</v>
      </c>
      <c r="AQ58" s="108">
        <f t="shared" ref="AQ58:AS71" si="7">SUM(J58,M58,V58,Y58,AB58,AE58,AH58,AK58,AN58)</f>
        <v>3635</v>
      </c>
      <c r="AR58" s="108">
        <f t="shared" si="7"/>
        <v>1702.9482</v>
      </c>
      <c r="AS58" s="108">
        <f t="shared" si="7"/>
        <v>995677.18663999997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32"/>
      <c r="E59" s="132"/>
      <c r="F59" s="125"/>
      <c r="G59" s="78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147"/>
      <c r="N59" s="78"/>
      <c r="O59" s="241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0"/>
      <c r="AE59" s="20"/>
      <c r="AF59" s="187"/>
      <c r="AG59" s="20"/>
      <c r="AH59" s="20"/>
      <c r="AI59" s="187"/>
      <c r="AJ59" s="20"/>
      <c r="AK59" s="20"/>
      <c r="AL59" s="187"/>
      <c r="AM59" s="20"/>
      <c r="AN59" s="20"/>
      <c r="AO59" s="187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79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148">
        <v>75</v>
      </c>
      <c r="N60" s="79">
        <v>1.8814</v>
      </c>
      <c r="O60" s="242">
        <v>2062.7959999999998</v>
      </c>
      <c r="P60" s="214">
        <v>5</v>
      </c>
      <c r="Q60" s="214">
        <v>25.134</v>
      </c>
      <c r="R60" s="214">
        <v>3827.3139999999999</v>
      </c>
      <c r="S60" s="41"/>
      <c r="T60" s="41"/>
      <c r="U60" s="41"/>
      <c r="V60" s="112">
        <f t="shared" si="4"/>
        <v>5</v>
      </c>
      <c r="W60" s="112">
        <f t="shared" si="1"/>
        <v>25.134</v>
      </c>
      <c r="X60" s="112">
        <f t="shared" si="1"/>
        <v>3827.3139999999999</v>
      </c>
      <c r="Y60" s="214"/>
      <c r="Z60" s="214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80</v>
      </c>
      <c r="AR60" s="45">
        <f t="shared" si="7"/>
        <v>27.0154</v>
      </c>
      <c r="AS60" s="45">
        <f t="shared" si="7"/>
        <v>5890.11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f t="shared" ref="D61:I61" si="8">+D6+D8+D10+D12+D14+D16+D18+D20+D22+D24+D26+D28+D30+D32+D34+D36+D38+D40+D42+D44+D46+D48+D50+D52+D54+D56+D58</f>
        <v>107</v>
      </c>
      <c r="E61" s="131">
        <f t="shared" si="8"/>
        <v>48.465100000000007</v>
      </c>
      <c r="F61" s="133">
        <f t="shared" si="8"/>
        <v>20089.812658041312</v>
      </c>
      <c r="G61" s="151">
        <f t="shared" si="8"/>
        <v>90</v>
      </c>
      <c r="H61" s="151">
        <f t="shared" si="8"/>
        <v>74.515599999999992</v>
      </c>
      <c r="I61" s="159">
        <f t="shared" si="8"/>
        <v>28790.506999999998</v>
      </c>
      <c r="J61" s="25">
        <f t="shared" si="6"/>
        <v>197</v>
      </c>
      <c r="K61" s="25">
        <f t="shared" si="6"/>
        <v>122.9807</v>
      </c>
      <c r="L61" s="25">
        <f t="shared" si="6"/>
        <v>48880.319658041306</v>
      </c>
      <c r="M61" s="208">
        <f t="shared" ref="M61:R61" si="9">+M6+M8+M10+M12+M14+M16+M18+M20+M22+M24+M26+M28+M30+M32+M34+M36+M38+M40+M42+M44+M46+M48+M50+M52+M54+M56+M58</f>
        <v>1810</v>
      </c>
      <c r="N61" s="151">
        <f t="shared" si="9"/>
        <v>1976.5049000000001</v>
      </c>
      <c r="O61" s="244">
        <f t="shared" si="9"/>
        <v>457989.64899999992</v>
      </c>
      <c r="P61" s="174">
        <f t="shared" si="9"/>
        <v>756</v>
      </c>
      <c r="Q61" s="174">
        <f t="shared" si="9"/>
        <v>5166.3388999999997</v>
      </c>
      <c r="R61" s="174">
        <f t="shared" si="9"/>
        <v>788347.01300000004</v>
      </c>
      <c r="S61" s="52"/>
      <c r="T61" s="52"/>
      <c r="U61" s="52"/>
      <c r="V61" s="25">
        <f t="shared" si="4"/>
        <v>756</v>
      </c>
      <c r="W61" s="25">
        <f t="shared" si="1"/>
        <v>5166.3388999999997</v>
      </c>
      <c r="X61" s="25">
        <f t="shared" si="1"/>
        <v>788347.01300000004</v>
      </c>
      <c r="Y61" s="217">
        <f t="shared" ref="Y61:AP61" si="10">+Y6+Y8+Y10+Y12+Y14+Y16+Y18+Y20+Y22+Y24+Y26+Y28+Y30+Y32+Y34+Y36+Y38+Y40+Y42+Y44+Y46+Y48+Y50+Y52+Y54+Y56+Y58</f>
        <v>803</v>
      </c>
      <c r="Z61" s="217">
        <f t="shared" si="10"/>
        <v>2200.7186999999999</v>
      </c>
      <c r="AA61" s="330">
        <f t="shared" si="10"/>
        <v>879236.15399999998</v>
      </c>
      <c r="AB61" s="188">
        <f t="shared" si="10"/>
        <v>2142</v>
      </c>
      <c r="AC61" s="174">
        <f t="shared" si="10"/>
        <v>372.65539999999999</v>
      </c>
      <c r="AD61" s="174">
        <f t="shared" si="10"/>
        <v>204285.149</v>
      </c>
      <c r="AE61" s="185">
        <f t="shared" si="10"/>
        <v>10</v>
      </c>
      <c r="AF61" s="185">
        <f t="shared" si="10"/>
        <v>2.4321000000000002</v>
      </c>
      <c r="AG61" s="185">
        <f t="shared" si="10"/>
        <v>937.23048000000006</v>
      </c>
      <c r="AH61" s="174">
        <f t="shared" si="10"/>
        <v>277</v>
      </c>
      <c r="AI61" s="174">
        <f t="shared" si="10"/>
        <v>167.0428</v>
      </c>
      <c r="AJ61" s="174">
        <f t="shared" si="10"/>
        <v>54165.877</v>
      </c>
      <c r="AK61" s="185">
        <f t="shared" si="10"/>
        <v>406</v>
      </c>
      <c r="AL61" s="185">
        <f t="shared" si="10"/>
        <v>40.049999999999997</v>
      </c>
      <c r="AM61" s="185">
        <f t="shared" si="10"/>
        <v>17568.114999999998</v>
      </c>
      <c r="AN61" s="174">
        <f t="shared" si="10"/>
        <v>899</v>
      </c>
      <c r="AO61" s="174">
        <f t="shared" si="10"/>
        <v>81.992949999999993</v>
      </c>
      <c r="AP61" s="174">
        <f t="shared" si="10"/>
        <v>54282.480480000006</v>
      </c>
      <c r="AQ61" s="108">
        <f t="shared" si="7"/>
        <v>7300</v>
      </c>
      <c r="AR61" s="108">
        <f t="shared" si="7"/>
        <v>10130.716449999998</v>
      </c>
      <c r="AS61" s="108">
        <f t="shared" si="7"/>
        <v>2505691.9876180412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25"/>
      <c r="E62" s="132"/>
      <c r="F62" s="125"/>
      <c r="G62" s="78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147"/>
      <c r="N62" s="78"/>
      <c r="O62" s="245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1">+D7+D9+D11+D13+D15+D17+D19+D21+D23+D25+D27+D29+D31+D33+D35+D37+D39+D41+D43+D45+D47+D49+D51+D53+D55+D57+D60</f>
        <v>5</v>
      </c>
      <c r="E63" s="126">
        <f t="shared" si="11"/>
        <v>248.0198</v>
      </c>
      <c r="F63" s="126">
        <f t="shared" si="11"/>
        <v>127293.08376879361</v>
      </c>
      <c r="G63" s="79">
        <f t="shared" si="11"/>
        <v>5</v>
      </c>
      <c r="H63" s="79">
        <f t="shared" si="11"/>
        <v>175.0626</v>
      </c>
      <c r="I63" s="161">
        <f t="shared" si="11"/>
        <v>66639.989000000001</v>
      </c>
      <c r="J63" s="112">
        <f t="shared" si="6"/>
        <v>10</v>
      </c>
      <c r="K63" s="112">
        <f t="shared" si="6"/>
        <v>423.08240000000001</v>
      </c>
      <c r="L63" s="112">
        <f t="shared" si="6"/>
        <v>193933.07276879362</v>
      </c>
      <c r="M63" s="148">
        <f t="shared" ref="M63:R63" si="12">+M7+M9+M11+M13+M15+M17+M19+M21+M23+M25+M27+M29+M31+M33+M35+M37+M39+M41+M43+M45+M47+M49+M51+M53+M55+M57+M60</f>
        <v>175</v>
      </c>
      <c r="N63" s="79">
        <f t="shared" si="12"/>
        <v>3912.5283000000004</v>
      </c>
      <c r="O63" s="246">
        <f t="shared" si="12"/>
        <v>882624.16099999996</v>
      </c>
      <c r="P63" s="23">
        <f t="shared" si="12"/>
        <v>42</v>
      </c>
      <c r="Q63" s="23">
        <f t="shared" si="12"/>
        <v>4736.415</v>
      </c>
      <c r="R63" s="23">
        <f t="shared" si="12"/>
        <v>579124.72699999996</v>
      </c>
      <c r="S63" s="44"/>
      <c r="T63" s="44"/>
      <c r="U63" s="44"/>
      <c r="V63" s="112">
        <f t="shared" si="4"/>
        <v>42</v>
      </c>
      <c r="W63" s="112">
        <f t="shared" si="1"/>
        <v>4736.415</v>
      </c>
      <c r="X63" s="112">
        <f t="shared" si="1"/>
        <v>579124.72699999996</v>
      </c>
      <c r="Y63" s="214">
        <f t="shared" ref="Y63:AA63" si="13">+Y7+Y9+Y11+Y13+Y15+Y17+Y19+Y21+Y23+Y25+Y27+Y29+Y31+Y33+Y35+Y37+Y39+Y41+Y43+Y45+Y47+Y49+Y51+Y53+Y55+Y57+Y60</f>
        <v>3</v>
      </c>
      <c r="Z63" s="214">
        <f t="shared" si="13"/>
        <v>508.74299999999999</v>
      </c>
      <c r="AA63" s="109">
        <f t="shared" si="13"/>
        <v>76908.356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230</v>
      </c>
      <c r="AR63" s="45">
        <f t="shared" si="7"/>
        <v>9580.7687000000005</v>
      </c>
      <c r="AS63" s="45">
        <f t="shared" si="7"/>
        <v>1732590.3167687934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78">
        <v>254</v>
      </c>
      <c r="H64" s="78">
        <v>408.73149999999998</v>
      </c>
      <c r="I64" s="78">
        <v>170228.432</v>
      </c>
      <c r="J64" s="25">
        <f t="shared" si="6"/>
        <v>254</v>
      </c>
      <c r="K64" s="25">
        <f t="shared" si="6"/>
        <v>408.73149999999998</v>
      </c>
      <c r="L64" s="25">
        <f t="shared" si="6"/>
        <v>170228.432</v>
      </c>
      <c r="M64" s="147">
        <v>628</v>
      </c>
      <c r="N64" s="78">
        <v>75.048000000000002</v>
      </c>
      <c r="O64" s="241">
        <v>72427.573999999993</v>
      </c>
      <c r="P64" s="20">
        <v>3547</v>
      </c>
      <c r="Q64" s="20">
        <v>1414.1258</v>
      </c>
      <c r="R64" s="20">
        <v>683061.25199999998</v>
      </c>
      <c r="S64" s="111"/>
      <c r="T64" s="40"/>
      <c r="U64" s="40"/>
      <c r="V64" s="25">
        <f t="shared" si="4"/>
        <v>3547</v>
      </c>
      <c r="W64" s="25">
        <f t="shared" si="1"/>
        <v>1414.1258</v>
      </c>
      <c r="X64" s="25">
        <f t="shared" si="1"/>
        <v>683061.25199999998</v>
      </c>
      <c r="Y64" s="170">
        <v>67</v>
      </c>
      <c r="Z64" s="170">
        <v>133.3519</v>
      </c>
      <c r="AA64" s="108">
        <v>66062.656000000003</v>
      </c>
      <c r="AB64" s="153">
        <v>40</v>
      </c>
      <c r="AC64" s="20">
        <v>3.7100499999999998</v>
      </c>
      <c r="AD64" s="20">
        <v>2555.7190000000001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4536</v>
      </c>
      <c r="AR64" s="108">
        <f t="shared" si="7"/>
        <v>2034.9672499999999</v>
      </c>
      <c r="AS64" s="108">
        <f t="shared" si="7"/>
        <v>994335.63299999991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368</v>
      </c>
      <c r="E65" s="126">
        <v>44.241599999999998</v>
      </c>
      <c r="F65" s="127">
        <v>46767.397573165072</v>
      </c>
      <c r="G65" s="79">
        <v>107</v>
      </c>
      <c r="H65" s="79">
        <v>999.38679999999999</v>
      </c>
      <c r="I65" s="79">
        <v>456772.93300000002</v>
      </c>
      <c r="J65" s="116">
        <f t="shared" si="6"/>
        <v>475</v>
      </c>
      <c r="K65" s="116">
        <f t="shared" si="6"/>
        <v>1043.6284000000001</v>
      </c>
      <c r="L65" s="116">
        <f t="shared" si="6"/>
        <v>503540.33057316509</v>
      </c>
      <c r="M65" s="148">
        <v>47</v>
      </c>
      <c r="N65" s="79">
        <v>3.6551999999999998</v>
      </c>
      <c r="O65" s="242">
        <v>1444.49</v>
      </c>
      <c r="P65" s="23">
        <v>48</v>
      </c>
      <c r="Q65" s="23">
        <v>88.744</v>
      </c>
      <c r="R65" s="23">
        <v>9931.0010000000002</v>
      </c>
      <c r="S65" s="41"/>
      <c r="T65" s="41"/>
      <c r="U65" s="41"/>
      <c r="V65" s="116">
        <f t="shared" si="4"/>
        <v>48</v>
      </c>
      <c r="W65" s="116">
        <f t="shared" si="1"/>
        <v>88.744</v>
      </c>
      <c r="X65" s="116">
        <f t="shared" si="1"/>
        <v>9931.0010000000002</v>
      </c>
      <c r="Y65" s="214">
        <v>3</v>
      </c>
      <c r="Z65" s="214">
        <v>66.498999999999995</v>
      </c>
      <c r="AA65" s="109">
        <v>53418.417999999998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573</v>
      </c>
      <c r="AR65" s="45">
        <f t="shared" si="7"/>
        <v>1202.5265999999999</v>
      </c>
      <c r="AS65" s="45">
        <f t="shared" si="7"/>
        <v>568334.23957316508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8"/>
      <c r="N66" s="78"/>
      <c r="O66" s="241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9"/>
      <c r="N67" s="79"/>
      <c r="O67" s="242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4">+D61+D64+D66</f>
        <v>107</v>
      </c>
      <c r="E68" s="20">
        <f t="shared" si="14"/>
        <v>48.465100000000007</v>
      </c>
      <c r="F68" s="25">
        <f t="shared" si="14"/>
        <v>20089.812658041312</v>
      </c>
      <c r="G68" s="20">
        <f t="shared" si="14"/>
        <v>344</v>
      </c>
      <c r="H68" s="20">
        <f t="shared" si="14"/>
        <v>483.24709999999999</v>
      </c>
      <c r="I68" s="134">
        <f t="shared" si="14"/>
        <v>199018.93900000001</v>
      </c>
      <c r="J68" s="25">
        <f t="shared" si="6"/>
        <v>451</v>
      </c>
      <c r="K68" s="25">
        <f t="shared" si="6"/>
        <v>531.71219999999994</v>
      </c>
      <c r="L68" s="25">
        <f t="shared" si="6"/>
        <v>219108.75165804132</v>
      </c>
      <c r="M68" s="20">
        <f t="shared" ref="M68:R68" si="15">+M61+M64+M66</f>
        <v>2438</v>
      </c>
      <c r="N68" s="20">
        <f t="shared" si="15"/>
        <v>2051.5529000000001</v>
      </c>
      <c r="O68" s="134">
        <f t="shared" si="15"/>
        <v>530417.22299999988</v>
      </c>
      <c r="P68" s="20">
        <f t="shared" si="15"/>
        <v>4303</v>
      </c>
      <c r="Q68" s="20">
        <f t="shared" si="15"/>
        <v>6580.4646999999995</v>
      </c>
      <c r="R68" s="20">
        <f t="shared" si="15"/>
        <v>1471408.2650000001</v>
      </c>
      <c r="S68" s="25"/>
      <c r="T68" s="25"/>
      <c r="U68" s="25"/>
      <c r="V68" s="25">
        <f t="shared" si="4"/>
        <v>4303</v>
      </c>
      <c r="W68" s="25">
        <f t="shared" si="1"/>
        <v>6580.4646999999995</v>
      </c>
      <c r="X68" s="25">
        <f t="shared" si="1"/>
        <v>1471408.2650000001</v>
      </c>
      <c r="Y68" s="170">
        <f t="shared" ref="Y68:AD68" si="16">+Y61+Y64+Y66</f>
        <v>870</v>
      </c>
      <c r="Z68" s="170">
        <f t="shared" si="16"/>
        <v>2334.0706</v>
      </c>
      <c r="AA68" s="108">
        <f t="shared" si="16"/>
        <v>945298.80999999994</v>
      </c>
      <c r="AB68" s="153">
        <f t="shared" si="16"/>
        <v>2182</v>
      </c>
      <c r="AC68" s="20">
        <f t="shared" si="16"/>
        <v>376.36545000000001</v>
      </c>
      <c r="AD68" s="20">
        <f t="shared" si="16"/>
        <v>206840.86800000002</v>
      </c>
      <c r="AE68" s="20">
        <f>AE61+AE62+AE64+AE66</f>
        <v>10</v>
      </c>
      <c r="AF68" s="20">
        <f>+AF61+AF64+AF66</f>
        <v>2.4321000000000002</v>
      </c>
      <c r="AG68" s="20">
        <f>AG61+AG62+AG64+AG66</f>
        <v>937.23048000000006</v>
      </c>
      <c r="AH68" s="20">
        <f t="shared" ref="AH68:AJ68" si="17">AH61+AH62+AH64+AH66</f>
        <v>277</v>
      </c>
      <c r="AI68" s="20">
        <f>+AI61+AI64+AI66</f>
        <v>167.0428</v>
      </c>
      <c r="AJ68" s="20">
        <f t="shared" si="17"/>
        <v>54165.877</v>
      </c>
      <c r="AK68" s="20">
        <f>AK61+AK62+AK64+AK66</f>
        <v>406</v>
      </c>
      <c r="AL68" s="20">
        <f>+AL61+AL64+AL66</f>
        <v>40.049999999999997</v>
      </c>
      <c r="AM68" s="20">
        <f>AM61+AM62+AM64+AM66</f>
        <v>17568.114999999998</v>
      </c>
      <c r="AN68" s="20">
        <f>AN61+AN62+AN64+AN66</f>
        <v>899</v>
      </c>
      <c r="AO68" s="20">
        <f>+AO61+AO64+AO66</f>
        <v>81.992949999999993</v>
      </c>
      <c r="AP68" s="20">
        <f>+AP61+AP64+AP66+AP62</f>
        <v>54282.480480000006</v>
      </c>
      <c r="AQ68" s="108">
        <f t="shared" si="7"/>
        <v>11836</v>
      </c>
      <c r="AR68" s="108">
        <f t="shared" si="7"/>
        <v>12165.683699999998</v>
      </c>
      <c r="AS68" s="108">
        <f t="shared" si="7"/>
        <v>3500027.6206180411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8">+D63+D65+D67</f>
        <v>373</v>
      </c>
      <c r="E69" s="23">
        <f t="shared" si="18"/>
        <v>292.26139999999998</v>
      </c>
      <c r="F69" s="24">
        <f t="shared" si="18"/>
        <v>174060.48134195869</v>
      </c>
      <c r="G69" s="23">
        <f t="shared" si="18"/>
        <v>112</v>
      </c>
      <c r="H69" s="23">
        <f t="shared" si="18"/>
        <v>1174.4494</v>
      </c>
      <c r="I69" s="24">
        <f t="shared" si="18"/>
        <v>523412.92200000002</v>
      </c>
      <c r="J69" s="116">
        <f t="shared" si="6"/>
        <v>485</v>
      </c>
      <c r="K69" s="116">
        <f t="shared" si="6"/>
        <v>1466.7107999999998</v>
      </c>
      <c r="L69" s="116">
        <f t="shared" si="6"/>
        <v>697473.40334195876</v>
      </c>
      <c r="M69" s="23">
        <f t="shared" ref="M69:R69" si="19">+M63+M65+M67</f>
        <v>222</v>
      </c>
      <c r="N69" s="23">
        <f t="shared" si="19"/>
        <v>3916.1835000000005</v>
      </c>
      <c r="O69" s="24">
        <f t="shared" si="19"/>
        <v>884068.65099999995</v>
      </c>
      <c r="P69" s="23">
        <f t="shared" si="19"/>
        <v>90</v>
      </c>
      <c r="Q69" s="23">
        <f t="shared" si="19"/>
        <v>4825.1589999999997</v>
      </c>
      <c r="R69" s="23">
        <f t="shared" si="19"/>
        <v>589055.728</v>
      </c>
      <c r="S69" s="24"/>
      <c r="T69" s="24"/>
      <c r="U69" s="24"/>
      <c r="V69" s="116">
        <f t="shared" si="4"/>
        <v>90</v>
      </c>
      <c r="W69" s="116">
        <f t="shared" si="1"/>
        <v>4825.1589999999997</v>
      </c>
      <c r="X69" s="116">
        <f t="shared" si="1"/>
        <v>589055.728</v>
      </c>
      <c r="Y69" s="214">
        <f t="shared" ref="Y69:AA69" si="20">+Y63+Y65+Y67</f>
        <v>6</v>
      </c>
      <c r="Z69" s="214">
        <f t="shared" si="20"/>
        <v>575.24199999999996</v>
      </c>
      <c r="AA69" s="109">
        <f t="shared" si="20"/>
        <v>130326.774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803</v>
      </c>
      <c r="AR69" s="45">
        <f t="shared" si="7"/>
        <v>10783.2953</v>
      </c>
      <c r="AS69" s="45">
        <f t="shared" si="7"/>
        <v>2300924.5563419592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3">
        <f t="shared" ref="D71:I71" si="21">D68+D69+D70</f>
        <v>480</v>
      </c>
      <c r="E71" s="33">
        <f t="shared" si="21"/>
        <v>340.72649999999999</v>
      </c>
      <c r="F71" s="37">
        <f t="shared" si="21"/>
        <v>194150.29399999999</v>
      </c>
      <c r="G71" s="33">
        <f t="shared" si="21"/>
        <v>456</v>
      </c>
      <c r="H71" s="33">
        <f t="shared" si="21"/>
        <v>1657.6965</v>
      </c>
      <c r="I71" s="37">
        <f t="shared" si="21"/>
        <v>722431.86100000003</v>
      </c>
      <c r="J71" s="117">
        <f t="shared" si="6"/>
        <v>936</v>
      </c>
      <c r="K71" s="117">
        <f t="shared" si="6"/>
        <v>1998.423</v>
      </c>
      <c r="L71" s="117">
        <f t="shared" si="6"/>
        <v>916582.15500000003</v>
      </c>
      <c r="M71" s="33">
        <f t="shared" ref="M71:R71" si="22">M68+M69+M70</f>
        <v>2660</v>
      </c>
      <c r="N71" s="33">
        <f t="shared" si="22"/>
        <v>5967.7364000000007</v>
      </c>
      <c r="O71" s="37">
        <f t="shared" si="22"/>
        <v>1414485.8739999998</v>
      </c>
      <c r="P71" s="36">
        <f t="shared" si="22"/>
        <v>4393</v>
      </c>
      <c r="Q71" s="36">
        <f t="shared" si="22"/>
        <v>11405.6237</v>
      </c>
      <c r="R71" s="36">
        <f t="shared" si="22"/>
        <v>2060463.9930000002</v>
      </c>
      <c r="S71" s="37"/>
      <c r="T71" s="37"/>
      <c r="U71" s="37"/>
      <c r="V71" s="117">
        <f t="shared" si="4"/>
        <v>4393</v>
      </c>
      <c r="W71" s="117">
        <f t="shared" si="4"/>
        <v>11405.6237</v>
      </c>
      <c r="X71" s="117">
        <f t="shared" si="4"/>
        <v>2060463.9930000002</v>
      </c>
      <c r="Y71" s="218">
        <f t="shared" ref="Y71:AA71" si="23">Y68+Y69+Y70</f>
        <v>876</v>
      </c>
      <c r="Z71" s="36">
        <f t="shared" si="23"/>
        <v>2909.3126000000002</v>
      </c>
      <c r="AA71" s="37">
        <f t="shared" si="23"/>
        <v>1075625.584</v>
      </c>
      <c r="AB71" s="65">
        <f t="shared" ref="AB71:AK71" si="24">AB68+AB69</f>
        <v>2182</v>
      </c>
      <c r="AC71" s="36">
        <f t="shared" si="24"/>
        <v>376.36545000000001</v>
      </c>
      <c r="AD71" s="36">
        <f t="shared" si="24"/>
        <v>206840.86800000002</v>
      </c>
      <c r="AE71" s="36">
        <f t="shared" si="24"/>
        <v>10</v>
      </c>
      <c r="AF71" s="36">
        <f t="shared" si="24"/>
        <v>2.4321000000000002</v>
      </c>
      <c r="AG71" s="36">
        <f t="shared" si="24"/>
        <v>937.23048000000006</v>
      </c>
      <c r="AH71" s="36">
        <f t="shared" si="24"/>
        <v>277</v>
      </c>
      <c r="AI71" s="36">
        <f t="shared" si="24"/>
        <v>167.0428</v>
      </c>
      <c r="AJ71" s="36">
        <f t="shared" si="24"/>
        <v>54165.877</v>
      </c>
      <c r="AK71" s="36">
        <f t="shared" si="24"/>
        <v>406</v>
      </c>
      <c r="AL71" s="36">
        <f>AL68+AL69</f>
        <v>40.049999999999997</v>
      </c>
      <c r="AM71" s="36">
        <f>AM68+AM69</f>
        <v>17568.114999999998</v>
      </c>
      <c r="AN71" s="36">
        <f t="shared" ref="AN71:AP71" si="25">AN68+AN69</f>
        <v>899</v>
      </c>
      <c r="AO71" s="36">
        <f t="shared" si="25"/>
        <v>81.992949999999993</v>
      </c>
      <c r="AP71" s="36">
        <f t="shared" si="25"/>
        <v>54282.480480000006</v>
      </c>
      <c r="AQ71" s="46">
        <f t="shared" si="7"/>
        <v>12639</v>
      </c>
      <c r="AR71" s="46">
        <f t="shared" si="7"/>
        <v>22948.979000000003</v>
      </c>
      <c r="AS71" s="46">
        <f t="shared" si="7"/>
        <v>5800952.1769600008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143"/>
      <c r="E72" s="143"/>
      <c r="F72" s="144"/>
      <c r="G72" s="143"/>
      <c r="H72" s="143"/>
      <c r="I72" s="144"/>
      <c r="M72" s="143"/>
      <c r="N72" s="143"/>
      <c r="O72" s="144"/>
      <c r="P72" s="81"/>
      <c r="Q72" s="81"/>
      <c r="R72" s="150"/>
      <c r="X72" s="38" t="s">
        <v>78</v>
      </c>
      <c r="Y72" s="71"/>
      <c r="Z72" s="71"/>
      <c r="AA72" s="72"/>
      <c r="AE72" s="320" t="s">
        <v>106</v>
      </c>
      <c r="AF72" s="320"/>
      <c r="AG72" s="320"/>
      <c r="AN72" s="320" t="s">
        <v>106</v>
      </c>
      <c r="AO72" s="320"/>
      <c r="AP72" s="320"/>
      <c r="AU72" s="38" t="s">
        <v>82</v>
      </c>
    </row>
    <row r="73" spans="1:49">
      <c r="D73" s="81"/>
      <c r="E73" s="81"/>
      <c r="F73" s="81"/>
      <c r="G73" s="81"/>
      <c r="H73" s="81"/>
      <c r="I73" s="81"/>
      <c r="M73" s="81"/>
      <c r="N73" s="81"/>
      <c r="O73" s="81"/>
      <c r="P73" s="81"/>
      <c r="Q73" s="81"/>
      <c r="R73" s="81"/>
      <c r="Y73" s="73"/>
      <c r="Z73" s="73"/>
      <c r="AA73" s="73"/>
      <c r="AR73" s="39"/>
      <c r="AS73" s="39"/>
    </row>
    <row r="74" spans="1:49">
      <c r="D74" s="90"/>
      <c r="E74" s="90"/>
      <c r="F74" s="91"/>
      <c r="G74" s="90"/>
      <c r="H74" s="90"/>
      <c r="I74" s="91"/>
      <c r="M74" s="90"/>
      <c r="N74" s="90"/>
      <c r="P74" s="74"/>
      <c r="Q74" s="74"/>
      <c r="Y74" s="74"/>
      <c r="Z74" s="74"/>
    </row>
    <row r="75" spans="1:49">
      <c r="D75" s="90"/>
      <c r="E75" s="91"/>
      <c r="F75" s="91"/>
      <c r="G75" s="90"/>
      <c r="H75" s="91"/>
      <c r="I75" s="91"/>
      <c r="M75" s="90"/>
      <c r="P75" s="74"/>
      <c r="Y75" s="74"/>
    </row>
    <row r="76" spans="1:49">
      <c r="D76" s="90"/>
      <c r="E76" s="91"/>
      <c r="F76" s="91"/>
      <c r="G76" s="90"/>
      <c r="H76" s="91"/>
      <c r="I76" s="91"/>
      <c r="M76" s="90"/>
      <c r="P76" s="74"/>
      <c r="Y76" s="74"/>
    </row>
    <row r="77" spans="1:49">
      <c r="D77" s="90"/>
      <c r="E77" s="91"/>
      <c r="F77" s="91"/>
      <c r="G77" s="90"/>
      <c r="H77" s="91"/>
      <c r="I77" s="91"/>
      <c r="M77" s="90"/>
      <c r="P77" s="74"/>
      <c r="Y77" s="74"/>
    </row>
    <row r="78" spans="1:49">
      <c r="D78" s="90"/>
      <c r="E78" s="91"/>
      <c r="F78" s="91"/>
      <c r="G78" s="90"/>
      <c r="H78" s="91"/>
      <c r="I78" s="91"/>
      <c r="M78" s="90"/>
      <c r="P78" s="74"/>
      <c r="Y78" s="74"/>
    </row>
    <row r="79" spans="1:49">
      <c r="D79" s="90"/>
      <c r="E79" s="91"/>
      <c r="F79" s="91"/>
      <c r="G79" s="90"/>
      <c r="H79" s="91"/>
      <c r="I79" s="91"/>
      <c r="M79" s="90"/>
      <c r="P79" s="74"/>
      <c r="Y79" s="74"/>
    </row>
    <row r="80" spans="1:49">
      <c r="D80" s="90"/>
      <c r="E80" s="91"/>
      <c r="F80" s="91"/>
      <c r="G80" s="90"/>
      <c r="H80" s="91"/>
      <c r="I80" s="91"/>
      <c r="M80" s="90"/>
      <c r="P80" s="74"/>
      <c r="Y80" s="74"/>
    </row>
    <row r="81" spans="4:25">
      <c r="D81" s="90"/>
      <c r="E81" s="91"/>
      <c r="F81" s="91"/>
      <c r="G81" s="90"/>
      <c r="H81" s="91"/>
      <c r="I81" s="91"/>
      <c r="M81" s="90"/>
      <c r="P81" s="74"/>
      <c r="Y81" s="74"/>
    </row>
    <row r="82" spans="4:25">
      <c r="D82" s="90"/>
      <c r="E82" s="91"/>
      <c r="F82" s="91"/>
      <c r="G82" s="90"/>
      <c r="H82" s="91"/>
      <c r="I82" s="91"/>
      <c r="M82" s="90"/>
      <c r="P82" s="74"/>
      <c r="Y82" s="74"/>
    </row>
    <row r="83" spans="4:25">
      <c r="D83" s="90"/>
      <c r="E83" s="91"/>
      <c r="F83" s="91"/>
      <c r="G83" s="90"/>
      <c r="H83" s="91"/>
      <c r="I83" s="91"/>
      <c r="M83" s="90"/>
      <c r="P83" s="74"/>
      <c r="Y83" s="74"/>
    </row>
    <row r="84" spans="4:25">
      <c r="D84" s="90"/>
      <c r="E84" s="91"/>
      <c r="F84" s="91"/>
      <c r="G84" s="90"/>
      <c r="H84" s="91"/>
      <c r="I84" s="91"/>
      <c r="M84" s="90"/>
      <c r="P84" s="74"/>
      <c r="Y84" s="74"/>
    </row>
    <row r="85" spans="4:25">
      <c r="D85" s="90"/>
      <c r="E85" s="91"/>
      <c r="F85" s="91"/>
      <c r="G85" s="90"/>
      <c r="H85" s="91"/>
      <c r="I85" s="91"/>
      <c r="M85" s="90"/>
      <c r="P85" s="74"/>
      <c r="Y85" s="74"/>
    </row>
    <row r="86" spans="4:25">
      <c r="D86" s="90"/>
      <c r="E86" s="91"/>
      <c r="F86" s="91"/>
      <c r="G86" s="90"/>
      <c r="H86" s="91"/>
      <c r="I86" s="91"/>
      <c r="M86" s="90"/>
      <c r="P86" s="74"/>
      <c r="Y86" s="74"/>
    </row>
    <row r="87" spans="4:25">
      <c r="D87" s="90"/>
      <c r="E87" s="91"/>
      <c r="F87" s="91"/>
      <c r="G87" s="90"/>
      <c r="H87" s="91"/>
      <c r="I87" s="91"/>
      <c r="M87" s="90"/>
      <c r="P87" s="74"/>
      <c r="Y87" s="74"/>
    </row>
    <row r="88" spans="4:25">
      <c r="D88" s="90"/>
      <c r="E88" s="91"/>
      <c r="F88" s="91"/>
      <c r="G88" s="90"/>
      <c r="H88" s="91"/>
      <c r="I88" s="91"/>
      <c r="M88" s="90"/>
      <c r="P88" s="74"/>
      <c r="Y88" s="74"/>
    </row>
    <row r="89" spans="4:25">
      <c r="D89" s="90"/>
      <c r="E89" s="91"/>
      <c r="F89" s="91"/>
      <c r="G89" s="90"/>
      <c r="H89" s="91"/>
      <c r="I89" s="91"/>
      <c r="M89" s="90"/>
      <c r="P89" s="74"/>
      <c r="Y89" s="74"/>
    </row>
    <row r="90" spans="4:25">
      <c r="D90" s="90"/>
      <c r="E90" s="91"/>
      <c r="F90" s="91"/>
      <c r="G90" s="90"/>
      <c r="H90" s="91"/>
      <c r="I90" s="91"/>
      <c r="M90" s="90"/>
      <c r="P90" s="74"/>
      <c r="Y90" s="74"/>
    </row>
    <row r="91" spans="4:25">
      <c r="D91" s="90"/>
      <c r="E91" s="91"/>
      <c r="F91" s="91"/>
      <c r="G91" s="90"/>
      <c r="H91" s="91"/>
      <c r="I91" s="91"/>
      <c r="M91" s="90"/>
      <c r="P91" s="74"/>
      <c r="Y91" s="74"/>
    </row>
    <row r="92" spans="4:25">
      <c r="D92" s="90"/>
      <c r="E92" s="91"/>
      <c r="F92" s="91"/>
      <c r="G92" s="90"/>
      <c r="H92" s="91"/>
      <c r="I92" s="91"/>
      <c r="M92" s="90"/>
      <c r="P92" s="74"/>
      <c r="Y92" s="74"/>
    </row>
    <row r="93" spans="4:25">
      <c r="D93" s="90"/>
      <c r="E93" s="91"/>
      <c r="F93" s="91"/>
      <c r="G93" s="90"/>
      <c r="H93" s="91"/>
      <c r="I93" s="91"/>
      <c r="M93" s="90"/>
      <c r="P93" s="74"/>
      <c r="Y93" s="74"/>
    </row>
    <row r="94" spans="4:25">
      <c r="D94" s="91"/>
      <c r="E94" s="91"/>
      <c r="F94" s="91"/>
      <c r="G94" s="91"/>
      <c r="H94" s="91"/>
      <c r="I94" s="91"/>
    </row>
    <row r="95" spans="4:25">
      <c r="D95" s="91"/>
      <c r="E95" s="91"/>
      <c r="F95" s="91"/>
      <c r="G95" s="91"/>
      <c r="H95" s="91"/>
      <c r="I95" s="91"/>
    </row>
  </sheetData>
  <mergeCells count="80"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6:B57"/>
    <mergeCell ref="AU56:AV57"/>
    <mergeCell ref="A59:B59"/>
    <mergeCell ref="AU59:AV5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B44:B45"/>
    <mergeCell ref="AU44:AU45"/>
    <mergeCell ref="B46:B47"/>
    <mergeCell ref="AU46:AU47"/>
    <mergeCell ref="B48:B49"/>
    <mergeCell ref="AU48:AU49"/>
    <mergeCell ref="B38:B39"/>
    <mergeCell ref="AU38:AU39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26:B27"/>
    <mergeCell ref="AU26:AU27"/>
    <mergeCell ref="B28:B29"/>
    <mergeCell ref="AU28:AU29"/>
    <mergeCell ref="B30:B31"/>
    <mergeCell ref="AU30:AU31"/>
    <mergeCell ref="B20:B21"/>
    <mergeCell ref="AU20:AU21"/>
    <mergeCell ref="B22:B23"/>
    <mergeCell ref="AU22:AU23"/>
    <mergeCell ref="B24:B25"/>
    <mergeCell ref="AU24:AU25"/>
    <mergeCell ref="B14:B15"/>
    <mergeCell ref="AU14:AU15"/>
    <mergeCell ref="B16:B17"/>
    <mergeCell ref="AU16:AU17"/>
    <mergeCell ref="B18:B19"/>
    <mergeCell ref="AU18:AU19"/>
    <mergeCell ref="AK3:AM3"/>
    <mergeCell ref="AN3:AP3"/>
    <mergeCell ref="B10:B11"/>
    <mergeCell ref="AU10:AU11"/>
    <mergeCell ref="B12:B13"/>
    <mergeCell ref="AU12:AU13"/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V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hidden="1" customWidth="1"/>
    <col min="18" max="18" width="86.125" style="3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93</v>
      </c>
      <c r="C2" s="4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7月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3" t="s">
        <v>15</v>
      </c>
      <c r="E4" s="141" t="s">
        <v>16</v>
      </c>
      <c r="F4" s="145" t="s">
        <v>17</v>
      </c>
      <c r="G4" s="122" t="s">
        <v>15</v>
      </c>
      <c r="H4" s="122" t="s">
        <v>16</v>
      </c>
      <c r="I4" s="165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65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274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274" t="s">
        <v>17</v>
      </c>
      <c r="AK4" s="13" t="s">
        <v>15</v>
      </c>
      <c r="AL4" s="13" t="s">
        <v>16</v>
      </c>
      <c r="AM4" s="274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2" t="s">
        <v>19</v>
      </c>
      <c r="F5" s="146" t="s">
        <v>20</v>
      </c>
      <c r="G5" s="202" t="s">
        <v>18</v>
      </c>
      <c r="H5" s="123" t="s">
        <v>19</v>
      </c>
      <c r="I5" s="166" t="s">
        <v>20</v>
      </c>
      <c r="J5" s="98" t="s">
        <v>18</v>
      </c>
      <c r="K5" s="98" t="s">
        <v>19</v>
      </c>
      <c r="L5" s="98" t="s">
        <v>20</v>
      </c>
      <c r="M5" s="202" t="s">
        <v>18</v>
      </c>
      <c r="N5" s="123" t="s">
        <v>19</v>
      </c>
      <c r="O5" s="16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275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275" t="s">
        <v>20</v>
      </c>
      <c r="AK5" s="17" t="s">
        <v>18</v>
      </c>
      <c r="AL5" s="17" t="s">
        <v>19</v>
      </c>
      <c r="AM5" s="275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125"/>
      <c r="E6" s="125"/>
      <c r="F6" s="125"/>
      <c r="G6" s="63"/>
      <c r="H6" s="63"/>
      <c r="I6" s="63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63">
        <v>30</v>
      </c>
      <c r="N6" s="63">
        <v>1114.3979999999999</v>
      </c>
      <c r="O6" s="229">
        <v>341236.36200000002</v>
      </c>
      <c r="P6" s="170">
        <v>9</v>
      </c>
      <c r="Q6" s="170">
        <v>1437.835</v>
      </c>
      <c r="R6" s="170">
        <v>278714.5</v>
      </c>
      <c r="S6" s="25"/>
      <c r="T6" s="25"/>
      <c r="U6" s="25"/>
      <c r="V6" s="25">
        <f>SUM(P6,S6)</f>
        <v>9</v>
      </c>
      <c r="W6" s="25">
        <f t="shared" ref="W6:X69" si="1">SUM(Q6,T6)</f>
        <v>1437.835</v>
      </c>
      <c r="X6" s="25">
        <f t="shared" si="1"/>
        <v>278714.5</v>
      </c>
      <c r="Y6" s="170"/>
      <c r="Z6" s="170"/>
      <c r="AA6" s="108"/>
      <c r="AB6" s="153"/>
      <c r="AC6" s="20"/>
      <c r="AD6" s="25"/>
      <c r="AE6" s="20"/>
      <c r="AF6" s="20"/>
      <c r="AG6" s="25"/>
      <c r="AH6" s="20"/>
      <c r="AI6" s="20"/>
      <c r="AJ6" s="25"/>
      <c r="AK6" s="20"/>
      <c r="AL6" s="20"/>
      <c r="AM6" s="25"/>
      <c r="AN6" s="20"/>
      <c r="AO6" s="20"/>
      <c r="AP6" s="25"/>
      <c r="AQ6" s="108">
        <f>SUM(J6,M6,V6,Y6,AB6,AE6,AH6,AK6,AN6)</f>
        <v>39</v>
      </c>
      <c r="AR6" s="108">
        <f t="shared" ref="AR6:AS21" si="2">SUM(K6,N6,W6,Z6,AC6,AF6,AI6,AL6,AO6)</f>
        <v>2552.2330000000002</v>
      </c>
      <c r="AS6" s="108">
        <f t="shared" si="2"/>
        <v>619950.86199999996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126">
        <v>3</v>
      </c>
      <c r="E7" s="126">
        <v>45.094999999999999</v>
      </c>
      <c r="F7" s="127">
        <v>25705.155480720023</v>
      </c>
      <c r="G7" s="126"/>
      <c r="H7" s="126"/>
      <c r="I7" s="126"/>
      <c r="J7" s="116">
        <f>SUM(D7,G7)</f>
        <v>3</v>
      </c>
      <c r="K7" s="116">
        <f t="shared" si="0"/>
        <v>45.094999999999999</v>
      </c>
      <c r="L7" s="116">
        <f t="shared" si="0"/>
        <v>25705.155480720023</v>
      </c>
      <c r="M7" s="64">
        <v>90</v>
      </c>
      <c r="N7" s="64">
        <v>4534.2790000000005</v>
      </c>
      <c r="O7" s="228">
        <v>1487803.345</v>
      </c>
      <c r="P7" s="214">
        <v>20</v>
      </c>
      <c r="Q7" s="214">
        <v>4002.0940000000001</v>
      </c>
      <c r="R7" s="214">
        <v>719264.64800000004</v>
      </c>
      <c r="S7" s="24"/>
      <c r="T7" s="24"/>
      <c r="U7" s="24"/>
      <c r="V7" s="116">
        <f>SUM(P7,S7)</f>
        <v>20</v>
      </c>
      <c r="W7" s="116">
        <f t="shared" si="1"/>
        <v>4002.0940000000001</v>
      </c>
      <c r="X7" s="116">
        <f t="shared" si="1"/>
        <v>719264.64800000004</v>
      </c>
      <c r="Y7" s="214">
        <v>3</v>
      </c>
      <c r="Z7" s="214">
        <v>961.13</v>
      </c>
      <c r="AA7" s="109">
        <v>181597.30300000001</v>
      </c>
      <c r="AB7" s="157"/>
      <c r="AC7" s="23"/>
      <c r="AD7" s="24"/>
      <c r="AE7" s="23"/>
      <c r="AF7" s="23"/>
      <c r="AG7" s="24"/>
      <c r="AH7" s="23"/>
      <c r="AI7" s="23"/>
      <c r="AJ7" s="24"/>
      <c r="AK7" s="23"/>
      <c r="AL7" s="23"/>
      <c r="AM7" s="24"/>
      <c r="AN7" s="23"/>
      <c r="AO7" s="23"/>
      <c r="AP7" s="24"/>
      <c r="AQ7" s="45">
        <f>SUM(J7,M7,V7,Y7,AB7,AE7,AH7,AK7,AN7)</f>
        <v>116</v>
      </c>
      <c r="AR7" s="45">
        <f>SUM(K7,N7,W7,Z7,AC7,AF7,AI7,AL7,AO7)</f>
        <v>9542.598</v>
      </c>
      <c r="AS7" s="45">
        <f t="shared" si="2"/>
        <v>2414370.4514807197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125"/>
      <c r="E8" s="125"/>
      <c r="F8" s="125"/>
      <c r="G8" s="125"/>
      <c r="H8" s="125"/>
      <c r="I8" s="125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63"/>
      <c r="N8" s="63"/>
      <c r="O8" s="229"/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5"/>
      <c r="AE8" s="20"/>
      <c r="AF8" s="20"/>
      <c r="AG8" s="25"/>
      <c r="AH8" s="20"/>
      <c r="AI8" s="20"/>
      <c r="AJ8" s="25"/>
      <c r="AK8" s="20"/>
      <c r="AL8" s="20"/>
      <c r="AM8" s="25"/>
      <c r="AN8" s="20"/>
      <c r="AO8" s="20"/>
      <c r="AP8" s="25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126">
        <v>1</v>
      </c>
      <c r="E9" s="126">
        <v>11.249000000000001</v>
      </c>
      <c r="F9" s="126">
        <v>789.67979633563823</v>
      </c>
      <c r="G9" s="126"/>
      <c r="H9" s="126"/>
      <c r="I9" s="126"/>
      <c r="J9" s="116">
        <f t="shared" si="3"/>
        <v>1</v>
      </c>
      <c r="K9" s="116">
        <f t="shared" si="0"/>
        <v>11.249000000000001</v>
      </c>
      <c r="L9" s="116">
        <f t="shared" si="0"/>
        <v>789.67979633563823</v>
      </c>
      <c r="M9" s="64">
        <v>29</v>
      </c>
      <c r="N9" s="64">
        <v>969.55600000000004</v>
      </c>
      <c r="O9" s="228">
        <v>65374.099000000002</v>
      </c>
      <c r="P9" s="214">
        <v>16</v>
      </c>
      <c r="Q9" s="214">
        <v>894.79200000000003</v>
      </c>
      <c r="R9" s="214">
        <v>116328.098</v>
      </c>
      <c r="S9" s="24"/>
      <c r="T9" s="24"/>
      <c r="U9" s="24"/>
      <c r="V9" s="116">
        <f t="shared" si="4"/>
        <v>16</v>
      </c>
      <c r="W9" s="116">
        <f t="shared" si="1"/>
        <v>894.79200000000003</v>
      </c>
      <c r="X9" s="116">
        <f t="shared" si="1"/>
        <v>116328.098</v>
      </c>
      <c r="Y9" s="214"/>
      <c r="Z9" s="214"/>
      <c r="AA9" s="109"/>
      <c r="AB9" s="157"/>
      <c r="AC9" s="23"/>
      <c r="AD9" s="24"/>
      <c r="AE9" s="23"/>
      <c r="AF9" s="23"/>
      <c r="AG9" s="24"/>
      <c r="AH9" s="23"/>
      <c r="AI9" s="23"/>
      <c r="AJ9" s="24"/>
      <c r="AK9" s="23"/>
      <c r="AL9" s="23"/>
      <c r="AM9" s="24"/>
      <c r="AN9" s="23"/>
      <c r="AO9" s="23"/>
      <c r="AP9" s="24"/>
      <c r="AQ9" s="45">
        <f t="shared" si="5"/>
        <v>46</v>
      </c>
      <c r="AR9" s="45">
        <f t="shared" si="5"/>
        <v>1875.5970000000002</v>
      </c>
      <c r="AS9" s="45">
        <f t="shared" si="2"/>
        <v>182491.87679633562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125"/>
      <c r="E10" s="125"/>
      <c r="F10" s="125"/>
      <c r="G10" s="125"/>
      <c r="H10" s="125"/>
      <c r="I10" s="125"/>
      <c r="J10" s="25">
        <f t="shared" si="3"/>
        <v>0</v>
      </c>
      <c r="K10" s="25">
        <f t="shared" si="0"/>
        <v>0</v>
      </c>
      <c r="L10" s="25">
        <f t="shared" si="0"/>
        <v>0</v>
      </c>
      <c r="M10" s="63"/>
      <c r="N10" s="63"/>
      <c r="O10" s="229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5"/>
      <c r="AE10" s="20"/>
      <c r="AF10" s="20"/>
      <c r="AG10" s="25"/>
      <c r="AH10" s="20"/>
      <c r="AI10" s="20"/>
      <c r="AJ10" s="25"/>
      <c r="AK10" s="20"/>
      <c r="AL10" s="20"/>
      <c r="AM10" s="25"/>
      <c r="AN10" s="20"/>
      <c r="AO10" s="20"/>
      <c r="AP10" s="25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126"/>
      <c r="E11" s="126"/>
      <c r="F11" s="126"/>
      <c r="G11" s="126"/>
      <c r="H11" s="126"/>
      <c r="I11" s="126"/>
      <c r="J11" s="116">
        <f t="shared" si="3"/>
        <v>0</v>
      </c>
      <c r="K11" s="116">
        <f t="shared" si="0"/>
        <v>0</v>
      </c>
      <c r="L11" s="116">
        <f t="shared" si="0"/>
        <v>0</v>
      </c>
      <c r="M11" s="64"/>
      <c r="N11" s="64"/>
      <c r="O11" s="228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4"/>
      <c r="AE11" s="23"/>
      <c r="AF11" s="23"/>
      <c r="AG11" s="24"/>
      <c r="AH11" s="23"/>
      <c r="AI11" s="23"/>
      <c r="AJ11" s="24"/>
      <c r="AK11" s="23"/>
      <c r="AL11" s="23"/>
      <c r="AM11" s="24"/>
      <c r="AN11" s="23"/>
      <c r="AO11" s="23"/>
      <c r="AP11" s="24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125"/>
      <c r="E12" s="125"/>
      <c r="F12" s="125"/>
      <c r="G12" s="125"/>
      <c r="H12" s="125"/>
      <c r="I12" s="125"/>
      <c r="J12" s="25">
        <f t="shared" si="3"/>
        <v>0</v>
      </c>
      <c r="K12" s="25">
        <f t="shared" si="0"/>
        <v>0</v>
      </c>
      <c r="L12" s="25">
        <f t="shared" si="0"/>
        <v>0</v>
      </c>
      <c r="M12" s="63"/>
      <c r="N12" s="63"/>
      <c r="O12" s="229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/>
      <c r="AC12" s="20"/>
      <c r="AD12" s="25"/>
      <c r="AE12" s="20"/>
      <c r="AF12" s="20"/>
      <c r="AG12" s="25"/>
      <c r="AH12" s="20"/>
      <c r="AI12" s="20"/>
      <c r="AJ12" s="25"/>
      <c r="AK12" s="20"/>
      <c r="AL12" s="20"/>
      <c r="AM12" s="25"/>
      <c r="AN12" s="20"/>
      <c r="AO12" s="20"/>
      <c r="AP12" s="25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126"/>
      <c r="E13" s="126"/>
      <c r="F13" s="126"/>
      <c r="G13" s="126"/>
      <c r="H13" s="126"/>
      <c r="I13" s="126"/>
      <c r="J13" s="116">
        <f t="shared" si="3"/>
        <v>0</v>
      </c>
      <c r="K13" s="116">
        <f t="shared" si="0"/>
        <v>0</v>
      </c>
      <c r="L13" s="116">
        <f t="shared" si="0"/>
        <v>0</v>
      </c>
      <c r="M13" s="64"/>
      <c r="N13" s="64"/>
      <c r="O13" s="228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4"/>
      <c r="AE13" s="23"/>
      <c r="AF13" s="23"/>
      <c r="AG13" s="24"/>
      <c r="AH13" s="23"/>
      <c r="AI13" s="23"/>
      <c r="AJ13" s="24"/>
      <c r="AK13" s="23"/>
      <c r="AL13" s="23"/>
      <c r="AM13" s="24"/>
      <c r="AN13" s="23"/>
      <c r="AO13" s="23"/>
      <c r="AP13" s="24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125"/>
      <c r="E14" s="125"/>
      <c r="F14" s="125"/>
      <c r="G14" s="125"/>
      <c r="H14" s="125"/>
      <c r="I14" s="125"/>
      <c r="J14" s="25">
        <f t="shared" si="3"/>
        <v>0</v>
      </c>
      <c r="K14" s="25">
        <f t="shared" si="0"/>
        <v>0</v>
      </c>
      <c r="L14" s="25">
        <f t="shared" si="0"/>
        <v>0</v>
      </c>
      <c r="M14" s="63"/>
      <c r="N14" s="63"/>
      <c r="O14" s="229"/>
      <c r="P14" s="170">
        <v>11</v>
      </c>
      <c r="Q14" s="170">
        <v>31.542000000000002</v>
      </c>
      <c r="R14" s="170">
        <v>3024.1979999999999</v>
      </c>
      <c r="S14" s="40"/>
      <c r="T14" s="40"/>
      <c r="U14" s="40"/>
      <c r="V14" s="25">
        <f t="shared" si="4"/>
        <v>11</v>
      </c>
      <c r="W14" s="25">
        <f t="shared" si="1"/>
        <v>31.542000000000002</v>
      </c>
      <c r="X14" s="25">
        <f t="shared" si="1"/>
        <v>3024.1979999999999</v>
      </c>
      <c r="Y14" s="170">
        <v>2</v>
      </c>
      <c r="Z14" s="170">
        <v>9.7584999999999997</v>
      </c>
      <c r="AA14" s="108">
        <v>908.98800000000006</v>
      </c>
      <c r="AB14" s="153"/>
      <c r="AC14" s="20"/>
      <c r="AD14" s="25"/>
      <c r="AE14" s="20"/>
      <c r="AF14" s="20"/>
      <c r="AG14" s="25"/>
      <c r="AH14" s="20"/>
      <c r="AI14" s="20"/>
      <c r="AJ14" s="25"/>
      <c r="AK14" s="20"/>
      <c r="AL14" s="20"/>
      <c r="AM14" s="25"/>
      <c r="AN14" s="20"/>
      <c r="AO14" s="20"/>
      <c r="AP14" s="25"/>
      <c r="AQ14" s="108">
        <f t="shared" si="5"/>
        <v>13</v>
      </c>
      <c r="AR14" s="108">
        <f t="shared" si="5"/>
        <v>41.3005</v>
      </c>
      <c r="AS14" s="108">
        <f t="shared" si="2"/>
        <v>3933.1859999999997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126"/>
      <c r="E15" s="126"/>
      <c r="F15" s="126"/>
      <c r="G15" s="126"/>
      <c r="H15" s="126"/>
      <c r="I15" s="126"/>
      <c r="J15" s="116">
        <f t="shared" si="3"/>
        <v>0</v>
      </c>
      <c r="K15" s="116">
        <f t="shared" si="0"/>
        <v>0</v>
      </c>
      <c r="L15" s="116">
        <f t="shared" si="0"/>
        <v>0</v>
      </c>
      <c r="M15" s="64"/>
      <c r="N15" s="64"/>
      <c r="O15" s="228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4"/>
      <c r="AE15" s="23"/>
      <c r="AF15" s="23"/>
      <c r="AG15" s="24"/>
      <c r="AH15" s="23"/>
      <c r="AI15" s="23"/>
      <c r="AJ15" s="24"/>
      <c r="AK15" s="23"/>
      <c r="AL15" s="23"/>
      <c r="AM15" s="24"/>
      <c r="AN15" s="23"/>
      <c r="AO15" s="23"/>
      <c r="AP15" s="24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125"/>
      <c r="E16" s="125"/>
      <c r="F16" s="125"/>
      <c r="G16" s="125">
        <v>1</v>
      </c>
      <c r="H16" s="125">
        <v>0.55820000000000003</v>
      </c>
      <c r="I16" s="125">
        <v>191.011</v>
      </c>
      <c r="J16" s="25">
        <f t="shared" si="3"/>
        <v>1</v>
      </c>
      <c r="K16" s="25">
        <f t="shared" si="0"/>
        <v>0.55820000000000003</v>
      </c>
      <c r="L16" s="25">
        <f t="shared" si="0"/>
        <v>191.011</v>
      </c>
      <c r="M16" s="63"/>
      <c r="N16" s="63"/>
      <c r="O16" s="229"/>
      <c r="P16" s="170"/>
      <c r="Q16" s="170"/>
      <c r="R16" s="170"/>
      <c r="S16" s="40"/>
      <c r="T16" s="40"/>
      <c r="U16" s="40"/>
      <c r="V16" s="25">
        <f t="shared" si="4"/>
        <v>0</v>
      </c>
      <c r="W16" s="25">
        <f t="shared" si="1"/>
        <v>0</v>
      </c>
      <c r="X16" s="25">
        <f t="shared" si="1"/>
        <v>0</v>
      </c>
      <c r="Y16" s="170"/>
      <c r="Z16" s="170"/>
      <c r="AA16" s="108"/>
      <c r="AB16" s="153"/>
      <c r="AC16" s="20"/>
      <c r="AD16" s="25"/>
      <c r="AE16" s="20"/>
      <c r="AF16" s="20"/>
      <c r="AG16" s="25"/>
      <c r="AH16" s="20">
        <v>93</v>
      </c>
      <c r="AI16" s="20">
        <v>81.951999999999998</v>
      </c>
      <c r="AJ16" s="25">
        <v>31335.005000000001</v>
      </c>
      <c r="AK16" s="20"/>
      <c r="AL16" s="20"/>
      <c r="AM16" s="25"/>
      <c r="AN16" s="20"/>
      <c r="AO16" s="20"/>
      <c r="AP16" s="25"/>
      <c r="AQ16" s="108">
        <f t="shared" si="5"/>
        <v>94</v>
      </c>
      <c r="AR16" s="108">
        <f t="shared" si="5"/>
        <v>82.510199999999998</v>
      </c>
      <c r="AS16" s="108">
        <f t="shared" si="2"/>
        <v>31526.016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126"/>
      <c r="E17" s="126"/>
      <c r="F17" s="126"/>
      <c r="G17" s="126"/>
      <c r="H17" s="126"/>
      <c r="I17" s="126"/>
      <c r="J17" s="116">
        <f t="shared" si="3"/>
        <v>0</v>
      </c>
      <c r="K17" s="116">
        <f t="shared" si="0"/>
        <v>0</v>
      </c>
      <c r="L17" s="116">
        <f t="shared" si="0"/>
        <v>0</v>
      </c>
      <c r="M17" s="64"/>
      <c r="N17" s="64"/>
      <c r="O17" s="228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4"/>
      <c r="AE17" s="23"/>
      <c r="AF17" s="23"/>
      <c r="AG17" s="24"/>
      <c r="AH17" s="23"/>
      <c r="AI17" s="23"/>
      <c r="AJ17" s="24"/>
      <c r="AK17" s="23"/>
      <c r="AL17" s="23"/>
      <c r="AM17" s="24"/>
      <c r="AN17" s="23"/>
      <c r="AO17" s="23"/>
      <c r="AP17" s="24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125">
        <v>1</v>
      </c>
      <c r="E18" s="125">
        <v>8.3599999999999994E-2</v>
      </c>
      <c r="F18" s="125">
        <v>44.171999795028078</v>
      </c>
      <c r="G18" s="125"/>
      <c r="H18" s="125"/>
      <c r="I18" s="125"/>
      <c r="J18" s="25">
        <f t="shared" si="3"/>
        <v>1</v>
      </c>
      <c r="K18" s="25">
        <f t="shared" si="0"/>
        <v>8.3599999999999994E-2</v>
      </c>
      <c r="L18" s="25">
        <f t="shared" si="0"/>
        <v>44.171999795028078</v>
      </c>
      <c r="M18" s="63"/>
      <c r="N18" s="63"/>
      <c r="O18" s="229"/>
      <c r="P18" s="170">
        <v>118</v>
      </c>
      <c r="Q18" s="170">
        <v>186.2766</v>
      </c>
      <c r="R18" s="170">
        <v>72531.285000000003</v>
      </c>
      <c r="S18" s="110"/>
      <c r="T18" s="40"/>
      <c r="U18" s="40"/>
      <c r="V18" s="25">
        <f t="shared" si="4"/>
        <v>118</v>
      </c>
      <c r="W18" s="25">
        <f t="shared" si="1"/>
        <v>186.2766</v>
      </c>
      <c r="X18" s="25">
        <f t="shared" si="1"/>
        <v>72531.285000000003</v>
      </c>
      <c r="Y18" s="170"/>
      <c r="Z18" s="170"/>
      <c r="AA18" s="108"/>
      <c r="AB18" s="153"/>
      <c r="AC18" s="20"/>
      <c r="AD18" s="25"/>
      <c r="AE18" s="20"/>
      <c r="AF18" s="20"/>
      <c r="AG18" s="25"/>
      <c r="AH18" s="20"/>
      <c r="AI18" s="20"/>
      <c r="AJ18" s="25"/>
      <c r="AK18" s="20"/>
      <c r="AL18" s="20"/>
      <c r="AM18" s="25"/>
      <c r="AN18" s="20"/>
      <c r="AO18" s="20"/>
      <c r="AP18" s="25"/>
      <c r="AQ18" s="108">
        <f t="shared" si="5"/>
        <v>119</v>
      </c>
      <c r="AR18" s="108">
        <f t="shared" si="5"/>
        <v>186.36019999999999</v>
      </c>
      <c r="AS18" s="108">
        <f t="shared" si="2"/>
        <v>72575.456999795031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126"/>
      <c r="E19" s="126"/>
      <c r="F19" s="126"/>
      <c r="G19" s="126"/>
      <c r="H19" s="126"/>
      <c r="I19" s="126"/>
      <c r="J19" s="116">
        <f t="shared" si="3"/>
        <v>0</v>
      </c>
      <c r="K19" s="116">
        <f t="shared" si="0"/>
        <v>0</v>
      </c>
      <c r="L19" s="116">
        <f t="shared" si="0"/>
        <v>0</v>
      </c>
      <c r="M19" s="64"/>
      <c r="N19" s="64"/>
      <c r="O19" s="228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4"/>
      <c r="AE19" s="23"/>
      <c r="AF19" s="23"/>
      <c r="AG19" s="24"/>
      <c r="AH19" s="23"/>
      <c r="AI19" s="23"/>
      <c r="AJ19" s="24"/>
      <c r="AK19" s="23"/>
      <c r="AL19" s="23"/>
      <c r="AM19" s="24"/>
      <c r="AN19" s="23"/>
      <c r="AO19" s="23"/>
      <c r="AP19" s="24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125"/>
      <c r="E20" s="125"/>
      <c r="F20" s="125"/>
      <c r="G20" s="125"/>
      <c r="H20" s="125"/>
      <c r="I20" s="125"/>
      <c r="J20" s="25">
        <f t="shared" si="3"/>
        <v>0</v>
      </c>
      <c r="K20" s="25">
        <f t="shared" si="0"/>
        <v>0</v>
      </c>
      <c r="L20" s="25">
        <f t="shared" si="0"/>
        <v>0</v>
      </c>
      <c r="M20" s="63"/>
      <c r="N20" s="63"/>
      <c r="O20" s="229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5"/>
      <c r="AE20" s="20"/>
      <c r="AF20" s="20"/>
      <c r="AG20" s="25"/>
      <c r="AH20" s="20"/>
      <c r="AI20" s="20"/>
      <c r="AJ20" s="25"/>
      <c r="AK20" s="20"/>
      <c r="AL20" s="20"/>
      <c r="AM20" s="25"/>
      <c r="AN20" s="20"/>
      <c r="AO20" s="20"/>
      <c r="AP20" s="25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126"/>
      <c r="E21" s="126"/>
      <c r="F21" s="126"/>
      <c r="G21" s="126"/>
      <c r="H21" s="126"/>
      <c r="I21" s="126"/>
      <c r="J21" s="116">
        <f t="shared" si="3"/>
        <v>0</v>
      </c>
      <c r="K21" s="116">
        <f t="shared" si="0"/>
        <v>0</v>
      </c>
      <c r="L21" s="116">
        <f t="shared" si="0"/>
        <v>0</v>
      </c>
      <c r="M21" s="64"/>
      <c r="N21" s="64"/>
      <c r="O21" s="228"/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4"/>
      <c r="AE21" s="23"/>
      <c r="AF21" s="23"/>
      <c r="AG21" s="24"/>
      <c r="AH21" s="23"/>
      <c r="AI21" s="23"/>
      <c r="AJ21" s="24"/>
      <c r="AK21" s="23"/>
      <c r="AL21" s="23"/>
      <c r="AM21" s="24"/>
      <c r="AN21" s="23"/>
      <c r="AO21" s="23"/>
      <c r="AP21" s="24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125"/>
      <c r="E22" s="125"/>
      <c r="F22" s="125"/>
      <c r="G22" s="125"/>
      <c r="H22" s="125"/>
      <c r="I22" s="125"/>
      <c r="J22" s="25">
        <f t="shared" si="3"/>
        <v>0</v>
      </c>
      <c r="K22" s="25">
        <f t="shared" si="3"/>
        <v>0</v>
      </c>
      <c r="L22" s="25">
        <f t="shared" si="3"/>
        <v>0</v>
      </c>
      <c r="M22" s="63"/>
      <c r="N22" s="63"/>
      <c r="O22" s="229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/>
      <c r="AC22" s="20"/>
      <c r="AD22" s="25"/>
      <c r="AE22" s="20"/>
      <c r="AF22" s="20"/>
      <c r="AG22" s="25"/>
      <c r="AH22" s="20"/>
      <c r="AI22" s="20"/>
      <c r="AJ22" s="25"/>
      <c r="AK22" s="20"/>
      <c r="AL22" s="20"/>
      <c r="AM22" s="25"/>
      <c r="AN22" s="20"/>
      <c r="AO22" s="20"/>
      <c r="AP22" s="25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126"/>
      <c r="E23" s="126"/>
      <c r="F23" s="126"/>
      <c r="G23" s="126"/>
      <c r="H23" s="126"/>
      <c r="I23" s="126"/>
      <c r="J23" s="116">
        <f t="shared" si="3"/>
        <v>0</v>
      </c>
      <c r="K23" s="116">
        <f t="shared" si="3"/>
        <v>0</v>
      </c>
      <c r="L23" s="116">
        <f t="shared" si="3"/>
        <v>0</v>
      </c>
      <c r="M23" s="64"/>
      <c r="N23" s="64"/>
      <c r="O23" s="228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4"/>
      <c r="AE23" s="23"/>
      <c r="AF23" s="23"/>
      <c r="AG23" s="24"/>
      <c r="AH23" s="23"/>
      <c r="AI23" s="23"/>
      <c r="AJ23" s="24"/>
      <c r="AK23" s="23"/>
      <c r="AL23" s="23"/>
      <c r="AM23" s="24"/>
      <c r="AN23" s="23"/>
      <c r="AO23" s="23"/>
      <c r="AP23" s="24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125"/>
      <c r="E24" s="125"/>
      <c r="F24" s="125"/>
      <c r="G24" s="125"/>
      <c r="H24" s="125"/>
      <c r="I24" s="125"/>
      <c r="J24" s="25">
        <f t="shared" si="3"/>
        <v>0</v>
      </c>
      <c r="K24" s="25">
        <f t="shared" si="3"/>
        <v>0</v>
      </c>
      <c r="L24" s="25">
        <f t="shared" si="3"/>
        <v>0</v>
      </c>
      <c r="M24" s="63">
        <v>26</v>
      </c>
      <c r="N24" s="63">
        <v>124.0954</v>
      </c>
      <c r="O24" s="229">
        <v>25279.848999999998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>
        <v>1</v>
      </c>
      <c r="AC24" s="20">
        <v>0.26500000000000001</v>
      </c>
      <c r="AD24" s="25">
        <v>82.013999999999996</v>
      </c>
      <c r="AE24" s="20"/>
      <c r="AF24" s="20"/>
      <c r="AG24" s="25"/>
      <c r="AH24" s="20"/>
      <c r="AI24" s="20"/>
      <c r="AJ24" s="25"/>
      <c r="AK24" s="20"/>
      <c r="AL24" s="20"/>
      <c r="AM24" s="25"/>
      <c r="AN24" s="20"/>
      <c r="AO24" s="20"/>
      <c r="AP24" s="25"/>
      <c r="AQ24" s="108">
        <f t="shared" si="5"/>
        <v>27</v>
      </c>
      <c r="AR24" s="108">
        <f t="shared" si="5"/>
        <v>124.3604</v>
      </c>
      <c r="AS24" s="108">
        <f t="shared" si="5"/>
        <v>25361.862999999998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126"/>
      <c r="E25" s="126"/>
      <c r="F25" s="126"/>
      <c r="G25" s="126"/>
      <c r="H25" s="126"/>
      <c r="I25" s="126"/>
      <c r="J25" s="116">
        <f t="shared" si="3"/>
        <v>0</v>
      </c>
      <c r="K25" s="116">
        <f t="shared" si="3"/>
        <v>0</v>
      </c>
      <c r="L25" s="116">
        <f t="shared" si="3"/>
        <v>0</v>
      </c>
      <c r="M25" s="64">
        <v>36</v>
      </c>
      <c r="N25" s="64">
        <v>369.9581</v>
      </c>
      <c r="O25" s="228">
        <v>57969.16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4"/>
      <c r="AE25" s="23"/>
      <c r="AF25" s="23"/>
      <c r="AG25" s="24"/>
      <c r="AH25" s="23"/>
      <c r="AI25" s="23"/>
      <c r="AJ25" s="24"/>
      <c r="AK25" s="23"/>
      <c r="AL25" s="23"/>
      <c r="AM25" s="24"/>
      <c r="AN25" s="23"/>
      <c r="AO25" s="23"/>
      <c r="AP25" s="24"/>
      <c r="AQ25" s="45">
        <f t="shared" si="5"/>
        <v>36</v>
      </c>
      <c r="AR25" s="45">
        <f t="shared" si="5"/>
        <v>369.9581</v>
      </c>
      <c r="AS25" s="45">
        <f t="shared" si="5"/>
        <v>57969.16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125"/>
      <c r="E26" s="125"/>
      <c r="F26" s="125"/>
      <c r="G26" s="125"/>
      <c r="H26" s="125"/>
      <c r="I26" s="125"/>
      <c r="J26" s="25">
        <f t="shared" si="3"/>
        <v>0</v>
      </c>
      <c r="K26" s="25">
        <f t="shared" si="3"/>
        <v>0</v>
      </c>
      <c r="L26" s="25">
        <f t="shared" si="3"/>
        <v>0</v>
      </c>
      <c r="M26" s="63"/>
      <c r="N26" s="63"/>
      <c r="O26" s="229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5"/>
      <c r="AE26" s="20"/>
      <c r="AF26" s="20"/>
      <c r="AG26" s="25"/>
      <c r="AH26" s="20"/>
      <c r="AI26" s="20"/>
      <c r="AJ26" s="25"/>
      <c r="AK26" s="20"/>
      <c r="AL26" s="20"/>
      <c r="AM26" s="25"/>
      <c r="AN26" s="20"/>
      <c r="AO26" s="20"/>
      <c r="AP26" s="25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126"/>
      <c r="E27" s="126"/>
      <c r="F27" s="126"/>
      <c r="G27" s="126"/>
      <c r="H27" s="126"/>
      <c r="I27" s="126"/>
      <c r="J27" s="116">
        <f t="shared" si="3"/>
        <v>0</v>
      </c>
      <c r="K27" s="116">
        <f t="shared" si="3"/>
        <v>0</v>
      </c>
      <c r="L27" s="116">
        <f t="shared" si="3"/>
        <v>0</v>
      </c>
      <c r="M27" s="64"/>
      <c r="N27" s="64"/>
      <c r="O27" s="228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4"/>
      <c r="AE27" s="23"/>
      <c r="AF27" s="23"/>
      <c r="AG27" s="24"/>
      <c r="AH27" s="23"/>
      <c r="AI27" s="23"/>
      <c r="AJ27" s="24"/>
      <c r="AK27" s="23"/>
      <c r="AL27" s="23"/>
      <c r="AM27" s="24"/>
      <c r="AN27" s="23"/>
      <c r="AO27" s="23"/>
      <c r="AP27" s="24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125"/>
      <c r="E28" s="125"/>
      <c r="F28" s="125"/>
      <c r="G28" s="125"/>
      <c r="H28" s="125"/>
      <c r="I28" s="125"/>
      <c r="J28" s="25">
        <f t="shared" si="3"/>
        <v>0</v>
      </c>
      <c r="K28" s="25">
        <f t="shared" si="3"/>
        <v>0</v>
      </c>
      <c r="L28" s="25">
        <f t="shared" si="3"/>
        <v>0</v>
      </c>
      <c r="M28" s="63"/>
      <c r="N28" s="63"/>
      <c r="O28" s="229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5"/>
      <c r="AE28" s="20"/>
      <c r="AF28" s="20"/>
      <c r="AG28" s="25"/>
      <c r="AH28" s="20"/>
      <c r="AI28" s="20"/>
      <c r="AJ28" s="25"/>
      <c r="AK28" s="20"/>
      <c r="AL28" s="20"/>
      <c r="AM28" s="25"/>
      <c r="AN28" s="20"/>
      <c r="AO28" s="20"/>
      <c r="AP28" s="25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126"/>
      <c r="E29" s="126"/>
      <c r="F29" s="126"/>
      <c r="G29" s="126"/>
      <c r="H29" s="126"/>
      <c r="I29" s="126"/>
      <c r="J29" s="116">
        <f t="shared" si="3"/>
        <v>0</v>
      </c>
      <c r="K29" s="116">
        <f t="shared" si="3"/>
        <v>0</v>
      </c>
      <c r="L29" s="116">
        <f t="shared" si="3"/>
        <v>0</v>
      </c>
      <c r="M29" s="64"/>
      <c r="N29" s="64"/>
      <c r="O29" s="228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4"/>
      <c r="AE29" s="23"/>
      <c r="AF29" s="23"/>
      <c r="AG29" s="24"/>
      <c r="AH29" s="23"/>
      <c r="AI29" s="23"/>
      <c r="AJ29" s="24"/>
      <c r="AK29" s="23"/>
      <c r="AL29" s="23"/>
      <c r="AM29" s="24"/>
      <c r="AN29" s="23"/>
      <c r="AO29" s="23"/>
      <c r="AP29" s="24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125">
        <v>71</v>
      </c>
      <c r="E30" s="125">
        <v>38.521099999999997</v>
      </c>
      <c r="F30" s="167">
        <v>24932.18976430683</v>
      </c>
      <c r="G30" s="125">
        <v>43</v>
      </c>
      <c r="H30" s="125">
        <v>20.796099999999999</v>
      </c>
      <c r="I30" s="125">
        <v>14028.947</v>
      </c>
      <c r="J30" s="25">
        <f t="shared" si="3"/>
        <v>114</v>
      </c>
      <c r="K30" s="25">
        <f t="shared" si="3"/>
        <v>59.3172</v>
      </c>
      <c r="L30" s="25">
        <f t="shared" si="3"/>
        <v>38961.13676430683</v>
      </c>
      <c r="M30" s="63"/>
      <c r="N30" s="63"/>
      <c r="O30" s="229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95</v>
      </c>
      <c r="Z30" s="170">
        <v>20.575600000000001</v>
      </c>
      <c r="AA30" s="108">
        <v>3892.18</v>
      </c>
      <c r="AB30" s="153">
        <v>522</v>
      </c>
      <c r="AC30" s="20">
        <v>10.165889999999999</v>
      </c>
      <c r="AD30" s="25">
        <v>6645.3459999999995</v>
      </c>
      <c r="AE30" s="20">
        <v>3</v>
      </c>
      <c r="AF30" s="20">
        <v>0.36649999999999999</v>
      </c>
      <c r="AG30" s="25">
        <f>156.75*1.08</f>
        <v>169.29000000000002</v>
      </c>
      <c r="AH30" s="20">
        <v>130</v>
      </c>
      <c r="AI30" s="20">
        <v>38.745379999999997</v>
      </c>
      <c r="AJ30" s="25">
        <v>24284.829000000002</v>
      </c>
      <c r="AK30" s="20">
        <v>259</v>
      </c>
      <c r="AL30" s="20">
        <v>25.93</v>
      </c>
      <c r="AM30" s="25">
        <v>14990.695</v>
      </c>
      <c r="AN30" s="20">
        <v>487</v>
      </c>
      <c r="AO30" s="20">
        <v>90.758030000000005</v>
      </c>
      <c r="AP30" s="25">
        <f>42112.421*1.08</f>
        <v>45481.414680000002</v>
      </c>
      <c r="AQ30" s="108">
        <f t="shared" si="5"/>
        <v>1610</v>
      </c>
      <c r="AR30" s="108">
        <f t="shared" si="5"/>
        <v>245.85860000000002</v>
      </c>
      <c r="AS30" s="108">
        <f t="shared" si="5"/>
        <v>134424.89144430682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126"/>
      <c r="E31" s="126"/>
      <c r="F31" s="126"/>
      <c r="G31" s="126"/>
      <c r="H31" s="126"/>
      <c r="I31" s="126"/>
      <c r="J31" s="116">
        <f t="shared" si="3"/>
        <v>0</v>
      </c>
      <c r="K31" s="116">
        <f t="shared" si="3"/>
        <v>0</v>
      </c>
      <c r="L31" s="116">
        <f t="shared" si="3"/>
        <v>0</v>
      </c>
      <c r="M31" s="64"/>
      <c r="N31" s="64"/>
      <c r="O31" s="228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4"/>
      <c r="AE31" s="23"/>
      <c r="AF31" s="23"/>
      <c r="AG31" s="24"/>
      <c r="AH31" s="23"/>
      <c r="AI31" s="23"/>
      <c r="AJ31" s="24"/>
      <c r="AK31" s="23"/>
      <c r="AL31" s="23"/>
      <c r="AM31" s="24"/>
      <c r="AN31" s="23"/>
      <c r="AO31" s="23"/>
      <c r="AP31" s="24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125"/>
      <c r="E32" s="125"/>
      <c r="F32" s="125"/>
      <c r="G32" s="125"/>
      <c r="H32" s="125"/>
      <c r="I32" s="125"/>
      <c r="J32" s="25">
        <f t="shared" si="3"/>
        <v>0</v>
      </c>
      <c r="K32" s="25">
        <f t="shared" si="3"/>
        <v>0</v>
      </c>
      <c r="L32" s="25">
        <f t="shared" si="3"/>
        <v>0</v>
      </c>
      <c r="M32" s="63">
        <v>134</v>
      </c>
      <c r="N32" s="63">
        <v>95.302000000000007</v>
      </c>
      <c r="O32" s="229">
        <v>12517.867</v>
      </c>
      <c r="P32" s="170">
        <v>184</v>
      </c>
      <c r="Q32" s="170">
        <v>1168.4472000000001</v>
      </c>
      <c r="R32" s="170">
        <v>180197.64199999999</v>
      </c>
      <c r="S32" s="40"/>
      <c r="T32" s="40"/>
      <c r="U32" s="40"/>
      <c r="V32" s="25">
        <f t="shared" si="4"/>
        <v>184</v>
      </c>
      <c r="W32" s="25">
        <f t="shared" si="1"/>
        <v>1168.4472000000001</v>
      </c>
      <c r="X32" s="25">
        <f t="shared" si="1"/>
        <v>180197.64199999999</v>
      </c>
      <c r="Y32" s="170">
        <v>130</v>
      </c>
      <c r="Z32" s="170">
        <v>1119.4268999999999</v>
      </c>
      <c r="AA32" s="108">
        <v>136958.29</v>
      </c>
      <c r="AB32" s="153"/>
      <c r="AC32" s="20"/>
      <c r="AD32" s="25"/>
      <c r="AE32" s="20"/>
      <c r="AF32" s="20"/>
      <c r="AG32" s="25"/>
      <c r="AH32" s="20"/>
      <c r="AI32" s="20"/>
      <c r="AJ32" s="25"/>
      <c r="AK32" s="20">
        <v>1</v>
      </c>
      <c r="AL32" s="20">
        <v>0</v>
      </c>
      <c r="AM32" s="25">
        <v>1087.7760000000001</v>
      </c>
      <c r="AN32" s="20"/>
      <c r="AO32" s="20"/>
      <c r="AP32" s="25"/>
      <c r="AQ32" s="108">
        <f t="shared" si="5"/>
        <v>449</v>
      </c>
      <c r="AR32" s="108">
        <f t="shared" si="5"/>
        <v>2383.1760999999997</v>
      </c>
      <c r="AS32" s="108">
        <f t="shared" si="5"/>
        <v>330761.57500000001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126"/>
      <c r="E33" s="126"/>
      <c r="F33" s="126"/>
      <c r="G33" s="126"/>
      <c r="H33" s="126"/>
      <c r="I33" s="126"/>
      <c r="J33" s="116">
        <f t="shared" si="3"/>
        <v>0</v>
      </c>
      <c r="K33" s="116">
        <f t="shared" si="3"/>
        <v>0</v>
      </c>
      <c r="L33" s="116">
        <f t="shared" si="3"/>
        <v>0</v>
      </c>
      <c r="M33" s="64"/>
      <c r="N33" s="64"/>
      <c r="O33" s="228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4"/>
      <c r="AE33" s="23"/>
      <c r="AF33" s="23"/>
      <c r="AG33" s="24"/>
      <c r="AH33" s="23"/>
      <c r="AI33" s="23"/>
      <c r="AJ33" s="24"/>
      <c r="AK33" s="23"/>
      <c r="AL33" s="23"/>
      <c r="AM33" s="24"/>
      <c r="AN33" s="23"/>
      <c r="AO33" s="23"/>
      <c r="AP33" s="24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125"/>
      <c r="E34" s="125"/>
      <c r="F34" s="168"/>
      <c r="G34" s="125">
        <v>6</v>
      </c>
      <c r="H34" s="125">
        <v>0.25019999999999998</v>
      </c>
      <c r="I34" s="125">
        <v>329.08100000000002</v>
      </c>
      <c r="J34" s="25">
        <f t="shared" si="3"/>
        <v>6</v>
      </c>
      <c r="K34" s="25">
        <f t="shared" si="3"/>
        <v>0.25019999999999998</v>
      </c>
      <c r="L34" s="25">
        <f t="shared" si="3"/>
        <v>329.08100000000002</v>
      </c>
      <c r="M34" s="63">
        <v>98</v>
      </c>
      <c r="N34" s="63">
        <v>16.1921</v>
      </c>
      <c r="O34" s="229">
        <v>3106.953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251</v>
      </c>
      <c r="AC34" s="20">
        <v>60.825899999999997</v>
      </c>
      <c r="AD34" s="25">
        <v>5162.8389999999999</v>
      </c>
      <c r="AE34" s="20"/>
      <c r="AF34" s="20"/>
      <c r="AG34" s="25"/>
      <c r="AH34" s="20">
        <v>21</v>
      </c>
      <c r="AI34" s="20">
        <v>3.7944</v>
      </c>
      <c r="AJ34" s="25">
        <v>1974.345</v>
      </c>
      <c r="AK34" s="20"/>
      <c r="AL34" s="20"/>
      <c r="AM34" s="25"/>
      <c r="AN34" s="20">
        <v>1</v>
      </c>
      <c r="AO34" s="20">
        <v>1E-3</v>
      </c>
      <c r="AP34" s="25">
        <f>1*1.08</f>
        <v>1.08</v>
      </c>
      <c r="AQ34" s="108">
        <f t="shared" si="5"/>
        <v>377</v>
      </c>
      <c r="AR34" s="108">
        <f t="shared" si="5"/>
        <v>81.063599999999994</v>
      </c>
      <c r="AS34" s="108">
        <f t="shared" si="5"/>
        <v>10574.297999999999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126"/>
      <c r="E35" s="126"/>
      <c r="F35" s="126"/>
      <c r="G35" s="126"/>
      <c r="H35" s="126"/>
      <c r="I35" s="126"/>
      <c r="J35" s="116">
        <f t="shared" si="3"/>
        <v>0</v>
      </c>
      <c r="K35" s="116">
        <f t="shared" si="3"/>
        <v>0</v>
      </c>
      <c r="L35" s="116">
        <f t="shared" si="3"/>
        <v>0</v>
      </c>
      <c r="M35" s="64"/>
      <c r="N35" s="64"/>
      <c r="O35" s="228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4"/>
      <c r="AE35" s="23"/>
      <c r="AF35" s="23"/>
      <c r="AG35" s="24"/>
      <c r="AH35" s="23"/>
      <c r="AI35" s="23"/>
      <c r="AJ35" s="24"/>
      <c r="AK35" s="23"/>
      <c r="AL35" s="23"/>
      <c r="AM35" s="24"/>
      <c r="AN35" s="23"/>
      <c r="AO35" s="23"/>
      <c r="AP35" s="24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125"/>
      <c r="E36" s="125"/>
      <c r="F36" s="125"/>
      <c r="G36" s="125"/>
      <c r="H36" s="125"/>
      <c r="I36" s="125"/>
      <c r="J36" s="25">
        <f t="shared" si="3"/>
        <v>0</v>
      </c>
      <c r="K36" s="25">
        <f t="shared" si="3"/>
        <v>0</v>
      </c>
      <c r="L36" s="25">
        <f t="shared" si="3"/>
        <v>0</v>
      </c>
      <c r="M36" s="63"/>
      <c r="N36" s="63"/>
      <c r="O36" s="229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5"/>
      <c r="AE36" s="20"/>
      <c r="AF36" s="20"/>
      <c r="AG36" s="25"/>
      <c r="AH36" s="20"/>
      <c r="AI36" s="20"/>
      <c r="AJ36" s="25"/>
      <c r="AK36" s="20"/>
      <c r="AL36" s="20"/>
      <c r="AM36" s="25"/>
      <c r="AN36" s="20"/>
      <c r="AO36" s="20"/>
      <c r="AP36" s="25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126"/>
      <c r="E37" s="126"/>
      <c r="F37" s="126"/>
      <c r="G37" s="126"/>
      <c r="H37" s="126"/>
      <c r="I37" s="126"/>
      <c r="J37" s="116">
        <f t="shared" si="3"/>
        <v>0</v>
      </c>
      <c r="K37" s="116">
        <f t="shared" si="3"/>
        <v>0</v>
      </c>
      <c r="L37" s="116">
        <f t="shared" si="3"/>
        <v>0</v>
      </c>
      <c r="M37" s="64"/>
      <c r="N37" s="64"/>
      <c r="O37" s="228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4"/>
      <c r="AE37" s="23"/>
      <c r="AF37" s="23"/>
      <c r="AG37" s="24"/>
      <c r="AH37" s="23"/>
      <c r="AI37" s="23"/>
      <c r="AJ37" s="24"/>
      <c r="AK37" s="23"/>
      <c r="AL37" s="23"/>
      <c r="AM37" s="24"/>
      <c r="AN37" s="23"/>
      <c r="AO37" s="23"/>
      <c r="AP37" s="24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125">
        <v>34</v>
      </c>
      <c r="E38" s="125">
        <v>2.9561999999999999</v>
      </c>
      <c r="F38" s="168">
        <v>2061.4985904340006</v>
      </c>
      <c r="G38" s="125"/>
      <c r="H38" s="125"/>
      <c r="I38" s="125"/>
      <c r="J38" s="25">
        <f t="shared" si="3"/>
        <v>34</v>
      </c>
      <c r="K38" s="25">
        <f t="shared" si="3"/>
        <v>2.9561999999999999</v>
      </c>
      <c r="L38" s="25">
        <f t="shared" si="3"/>
        <v>2061.4985904340006</v>
      </c>
      <c r="M38" s="63"/>
      <c r="N38" s="63"/>
      <c r="O38" s="229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45</v>
      </c>
      <c r="AC38" s="20">
        <v>1.4195</v>
      </c>
      <c r="AD38" s="25">
        <v>361.62599999999998</v>
      </c>
      <c r="AE38" s="20"/>
      <c r="AF38" s="20"/>
      <c r="AG38" s="25"/>
      <c r="AH38" s="20"/>
      <c r="AI38" s="20"/>
      <c r="AJ38" s="25"/>
      <c r="AK38" s="20"/>
      <c r="AL38" s="20"/>
      <c r="AM38" s="25"/>
      <c r="AN38" s="20"/>
      <c r="AO38" s="20"/>
      <c r="AP38" s="25"/>
      <c r="AQ38" s="108">
        <f t="shared" si="5"/>
        <v>79</v>
      </c>
      <c r="AR38" s="108">
        <f t="shared" si="5"/>
        <v>4.3757000000000001</v>
      </c>
      <c r="AS38" s="108">
        <f t="shared" si="5"/>
        <v>2423.1245904340003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126"/>
      <c r="E39" s="126"/>
      <c r="F39" s="126"/>
      <c r="G39" s="126"/>
      <c r="H39" s="126"/>
      <c r="I39" s="126"/>
      <c r="J39" s="116">
        <f t="shared" si="3"/>
        <v>0</v>
      </c>
      <c r="K39" s="116">
        <f t="shared" si="3"/>
        <v>0</v>
      </c>
      <c r="L39" s="116">
        <f t="shared" si="3"/>
        <v>0</v>
      </c>
      <c r="M39" s="64"/>
      <c r="N39" s="64"/>
      <c r="O39" s="228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4"/>
      <c r="AE39" s="23"/>
      <c r="AF39" s="23"/>
      <c r="AG39" s="24"/>
      <c r="AH39" s="23"/>
      <c r="AI39" s="23"/>
      <c r="AJ39" s="24"/>
      <c r="AK39" s="23"/>
      <c r="AL39" s="23"/>
      <c r="AM39" s="24"/>
      <c r="AN39" s="23"/>
      <c r="AO39" s="23"/>
      <c r="AP39" s="24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125"/>
      <c r="E40" s="125"/>
      <c r="F40" s="125"/>
      <c r="G40" s="125"/>
      <c r="H40" s="125"/>
      <c r="I40" s="125"/>
      <c r="J40" s="25">
        <f t="shared" si="3"/>
        <v>0</v>
      </c>
      <c r="K40" s="25">
        <f t="shared" si="3"/>
        <v>0</v>
      </c>
      <c r="L40" s="25">
        <f t="shared" si="3"/>
        <v>0</v>
      </c>
      <c r="M40" s="63"/>
      <c r="N40" s="63"/>
      <c r="O40" s="229"/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5"/>
      <c r="AE40" s="20"/>
      <c r="AF40" s="20"/>
      <c r="AG40" s="25"/>
      <c r="AH40" s="20"/>
      <c r="AI40" s="20"/>
      <c r="AJ40" s="25"/>
      <c r="AK40" s="20"/>
      <c r="AL40" s="20"/>
      <c r="AM40" s="25"/>
      <c r="AN40" s="20"/>
      <c r="AO40" s="20"/>
      <c r="AP40" s="25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126"/>
      <c r="E41" s="126"/>
      <c r="F41" s="126"/>
      <c r="G41" s="126"/>
      <c r="H41" s="126"/>
      <c r="I41" s="126"/>
      <c r="J41" s="116">
        <f t="shared" si="3"/>
        <v>0</v>
      </c>
      <c r="K41" s="116">
        <f t="shared" si="3"/>
        <v>0</v>
      </c>
      <c r="L41" s="116">
        <f t="shared" si="3"/>
        <v>0</v>
      </c>
      <c r="M41" s="64"/>
      <c r="N41" s="64"/>
      <c r="O41" s="228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4"/>
      <c r="AE41" s="23"/>
      <c r="AF41" s="23"/>
      <c r="AG41" s="24"/>
      <c r="AH41" s="23"/>
      <c r="AI41" s="23"/>
      <c r="AJ41" s="24"/>
      <c r="AK41" s="23"/>
      <c r="AL41" s="23"/>
      <c r="AM41" s="24"/>
      <c r="AN41" s="23"/>
      <c r="AO41" s="23"/>
      <c r="AP41" s="24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125"/>
      <c r="E42" s="125"/>
      <c r="F42" s="125"/>
      <c r="G42" s="125">
        <v>1</v>
      </c>
      <c r="H42" s="125">
        <v>12.837999999999999</v>
      </c>
      <c r="I42" s="125">
        <v>4793.7870000000003</v>
      </c>
      <c r="J42" s="25">
        <f t="shared" si="3"/>
        <v>1</v>
      </c>
      <c r="K42" s="25">
        <f t="shared" si="3"/>
        <v>12.837999999999999</v>
      </c>
      <c r="L42" s="25">
        <f t="shared" si="3"/>
        <v>4793.7870000000003</v>
      </c>
      <c r="M42" s="63">
        <v>12</v>
      </c>
      <c r="N42" s="63">
        <v>359.64170000000001</v>
      </c>
      <c r="O42" s="229">
        <v>68234.063999999998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5"/>
      <c r="AE42" s="20"/>
      <c r="AF42" s="20"/>
      <c r="AG42" s="25"/>
      <c r="AH42" s="20"/>
      <c r="AI42" s="20"/>
      <c r="AJ42" s="25"/>
      <c r="AK42" s="20"/>
      <c r="AL42" s="20"/>
      <c r="AM42" s="25"/>
      <c r="AN42" s="20"/>
      <c r="AO42" s="20"/>
      <c r="AP42" s="25"/>
      <c r="AQ42" s="108">
        <f t="shared" si="5"/>
        <v>13</v>
      </c>
      <c r="AR42" s="108">
        <f t="shared" si="5"/>
        <v>372.47970000000004</v>
      </c>
      <c r="AS42" s="108">
        <f t="shared" si="5"/>
        <v>73027.850999999995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126">
        <v>3</v>
      </c>
      <c r="E43" s="126">
        <v>55.120399999999997</v>
      </c>
      <c r="F43" s="127">
        <v>20878.706783116257</v>
      </c>
      <c r="G43" s="126">
        <v>5</v>
      </c>
      <c r="H43" s="126">
        <v>107.6284</v>
      </c>
      <c r="I43" s="126">
        <v>43806.624000000003</v>
      </c>
      <c r="J43" s="116">
        <f t="shared" si="3"/>
        <v>8</v>
      </c>
      <c r="K43" s="116">
        <f t="shared" si="3"/>
        <v>162.74879999999999</v>
      </c>
      <c r="L43" s="116">
        <f t="shared" si="3"/>
        <v>64685.33078311626</v>
      </c>
      <c r="M43" s="64">
        <v>5</v>
      </c>
      <c r="N43" s="64">
        <v>120.1071</v>
      </c>
      <c r="O43" s="228">
        <v>18142.203000000001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4"/>
      <c r="AE43" s="23"/>
      <c r="AF43" s="23"/>
      <c r="AG43" s="24"/>
      <c r="AH43" s="23"/>
      <c r="AI43" s="23"/>
      <c r="AJ43" s="24"/>
      <c r="AK43" s="23"/>
      <c r="AL43" s="23"/>
      <c r="AM43" s="24"/>
      <c r="AN43" s="23"/>
      <c r="AO43" s="23"/>
      <c r="AP43" s="24"/>
      <c r="AQ43" s="45">
        <f t="shared" si="5"/>
        <v>13</v>
      </c>
      <c r="AR43" s="45">
        <f t="shared" si="5"/>
        <v>282.85590000000002</v>
      </c>
      <c r="AS43" s="45">
        <f t="shared" si="5"/>
        <v>82827.533783116261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125"/>
      <c r="E44" s="125"/>
      <c r="F44" s="125"/>
      <c r="G44" s="125"/>
      <c r="H44" s="125"/>
      <c r="I44" s="125"/>
      <c r="J44" s="25">
        <f t="shared" si="3"/>
        <v>0</v>
      </c>
      <c r="K44" s="25">
        <f t="shared" si="3"/>
        <v>0</v>
      </c>
      <c r="L44" s="25">
        <f t="shared" si="3"/>
        <v>0</v>
      </c>
      <c r="M44" s="63">
        <v>1</v>
      </c>
      <c r="N44" s="63">
        <v>3.0000000000000001E-3</v>
      </c>
      <c r="O44" s="229">
        <v>13.284000000000001</v>
      </c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5"/>
      <c r="AE44" s="20"/>
      <c r="AF44" s="20"/>
      <c r="AG44" s="25"/>
      <c r="AH44" s="20"/>
      <c r="AI44" s="20"/>
      <c r="AJ44" s="25"/>
      <c r="AK44" s="20"/>
      <c r="AL44" s="20"/>
      <c r="AM44" s="25"/>
      <c r="AN44" s="20"/>
      <c r="AO44" s="20"/>
      <c r="AP44" s="25"/>
      <c r="AQ44" s="108">
        <f t="shared" si="5"/>
        <v>1</v>
      </c>
      <c r="AR44" s="108">
        <f t="shared" si="5"/>
        <v>3.0000000000000001E-3</v>
      </c>
      <c r="AS44" s="108">
        <f t="shared" si="5"/>
        <v>13.284000000000001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126"/>
      <c r="E45" s="126"/>
      <c r="F45" s="126"/>
      <c r="G45" s="126"/>
      <c r="H45" s="126"/>
      <c r="I45" s="126"/>
      <c r="J45" s="116">
        <f t="shared" si="3"/>
        <v>0</v>
      </c>
      <c r="K45" s="116">
        <f t="shared" si="3"/>
        <v>0</v>
      </c>
      <c r="L45" s="116">
        <f t="shared" si="3"/>
        <v>0</v>
      </c>
      <c r="M45" s="64"/>
      <c r="N45" s="64"/>
      <c r="O45" s="228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4"/>
      <c r="AE45" s="23"/>
      <c r="AF45" s="23"/>
      <c r="AG45" s="24"/>
      <c r="AH45" s="23"/>
      <c r="AI45" s="23"/>
      <c r="AJ45" s="24"/>
      <c r="AK45" s="23"/>
      <c r="AL45" s="23"/>
      <c r="AM45" s="24"/>
      <c r="AN45" s="23"/>
      <c r="AO45" s="23"/>
      <c r="AP45" s="24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125"/>
      <c r="E46" s="125"/>
      <c r="F46" s="125"/>
      <c r="G46" s="125"/>
      <c r="H46" s="125"/>
      <c r="I46" s="125"/>
      <c r="J46" s="25">
        <f t="shared" si="3"/>
        <v>0</v>
      </c>
      <c r="K46" s="25">
        <f t="shared" si="3"/>
        <v>0</v>
      </c>
      <c r="L46" s="25">
        <f t="shared" si="3"/>
        <v>0</v>
      </c>
      <c r="M46" s="63"/>
      <c r="N46" s="63"/>
      <c r="O46" s="229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5"/>
      <c r="AE46" s="20"/>
      <c r="AF46" s="20"/>
      <c r="AG46" s="25"/>
      <c r="AH46" s="20"/>
      <c r="AI46" s="20"/>
      <c r="AJ46" s="25"/>
      <c r="AK46" s="20"/>
      <c r="AL46" s="20"/>
      <c r="AM46" s="25"/>
      <c r="AN46" s="20"/>
      <c r="AO46" s="20"/>
      <c r="AP46" s="25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126"/>
      <c r="E47" s="126"/>
      <c r="F47" s="126"/>
      <c r="G47" s="126"/>
      <c r="H47" s="126"/>
      <c r="I47" s="126"/>
      <c r="J47" s="116">
        <f t="shared" si="3"/>
        <v>0</v>
      </c>
      <c r="K47" s="116">
        <f t="shared" si="3"/>
        <v>0</v>
      </c>
      <c r="L47" s="116">
        <f t="shared" si="3"/>
        <v>0</v>
      </c>
      <c r="M47" s="64"/>
      <c r="N47" s="64"/>
      <c r="O47" s="228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4"/>
      <c r="AE47" s="23"/>
      <c r="AF47" s="23"/>
      <c r="AG47" s="24"/>
      <c r="AH47" s="23"/>
      <c r="AI47" s="23"/>
      <c r="AJ47" s="24"/>
      <c r="AK47" s="23"/>
      <c r="AL47" s="23"/>
      <c r="AM47" s="24"/>
      <c r="AN47" s="23"/>
      <c r="AO47" s="23"/>
      <c r="AP47" s="24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125"/>
      <c r="E48" s="125"/>
      <c r="F48" s="125"/>
      <c r="G48" s="125"/>
      <c r="H48" s="125"/>
      <c r="I48" s="125"/>
      <c r="J48" s="25">
        <f t="shared" si="3"/>
        <v>0</v>
      </c>
      <c r="K48" s="25">
        <f t="shared" si="3"/>
        <v>0</v>
      </c>
      <c r="L48" s="25">
        <f t="shared" si="3"/>
        <v>0</v>
      </c>
      <c r="M48" s="63">
        <v>19</v>
      </c>
      <c r="N48" s="63">
        <v>3.222</v>
      </c>
      <c r="O48" s="229">
        <v>1479.2260000000001</v>
      </c>
      <c r="P48" s="170">
        <v>6</v>
      </c>
      <c r="Q48" s="170">
        <v>1.1000000000000001</v>
      </c>
      <c r="R48" s="170">
        <v>541.29600000000005</v>
      </c>
      <c r="S48" s="111"/>
      <c r="T48" s="40"/>
      <c r="U48" s="40"/>
      <c r="V48" s="25">
        <f t="shared" si="4"/>
        <v>6</v>
      </c>
      <c r="W48" s="25">
        <f t="shared" si="1"/>
        <v>1.1000000000000001</v>
      </c>
      <c r="X48" s="25">
        <f t="shared" si="1"/>
        <v>541.29600000000005</v>
      </c>
      <c r="Y48" s="170">
        <v>8</v>
      </c>
      <c r="Z48" s="170">
        <v>2.145</v>
      </c>
      <c r="AA48" s="108">
        <v>981.072</v>
      </c>
      <c r="AB48" s="153">
        <v>5</v>
      </c>
      <c r="AC48" s="20">
        <v>0.313</v>
      </c>
      <c r="AD48" s="25">
        <v>157.35599999999999</v>
      </c>
      <c r="AE48" s="20"/>
      <c r="AF48" s="20"/>
      <c r="AG48" s="25"/>
      <c r="AH48" s="20"/>
      <c r="AI48" s="20"/>
      <c r="AJ48" s="25"/>
      <c r="AK48" s="20"/>
      <c r="AL48" s="20"/>
      <c r="AM48" s="25"/>
      <c r="AN48" s="20"/>
      <c r="AO48" s="20"/>
      <c r="AP48" s="25"/>
      <c r="AQ48" s="108">
        <f t="shared" si="5"/>
        <v>38</v>
      </c>
      <c r="AR48" s="108">
        <f t="shared" si="5"/>
        <v>6.78</v>
      </c>
      <c r="AS48" s="108">
        <f t="shared" si="5"/>
        <v>3158.95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126"/>
      <c r="E49" s="126"/>
      <c r="F49" s="126"/>
      <c r="G49" s="126"/>
      <c r="H49" s="126"/>
      <c r="I49" s="126"/>
      <c r="J49" s="116">
        <f t="shared" si="3"/>
        <v>0</v>
      </c>
      <c r="K49" s="116">
        <f t="shared" si="3"/>
        <v>0</v>
      </c>
      <c r="L49" s="116">
        <f t="shared" si="3"/>
        <v>0</v>
      </c>
      <c r="M49" s="64"/>
      <c r="N49" s="64"/>
      <c r="O49" s="228"/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4"/>
      <c r="AE49" s="23"/>
      <c r="AF49" s="23"/>
      <c r="AG49" s="24"/>
      <c r="AH49" s="23"/>
      <c r="AI49" s="23"/>
      <c r="AJ49" s="24"/>
      <c r="AK49" s="23"/>
      <c r="AL49" s="23"/>
      <c r="AM49" s="24"/>
      <c r="AN49" s="23"/>
      <c r="AO49" s="23"/>
      <c r="AP49" s="24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125">
        <v>1</v>
      </c>
      <c r="E50" s="125">
        <v>265.47199999999998</v>
      </c>
      <c r="F50" s="125">
        <v>87474.584474090516</v>
      </c>
      <c r="G50" s="125"/>
      <c r="H50" s="125"/>
      <c r="I50" s="125"/>
      <c r="J50" s="25">
        <f t="shared" si="3"/>
        <v>1</v>
      </c>
      <c r="K50" s="25">
        <f t="shared" si="3"/>
        <v>265.47199999999998</v>
      </c>
      <c r="L50" s="25">
        <f t="shared" si="3"/>
        <v>87474.584474090516</v>
      </c>
      <c r="M50" s="63">
        <v>1</v>
      </c>
      <c r="N50" s="63">
        <v>206.0899</v>
      </c>
      <c r="O50" s="229">
        <v>62112.802000000003</v>
      </c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/>
      <c r="Z50" s="170"/>
      <c r="AA50" s="108"/>
      <c r="AB50" s="153"/>
      <c r="AC50" s="20"/>
      <c r="AD50" s="25"/>
      <c r="AE50" s="20"/>
      <c r="AF50" s="20"/>
      <c r="AG50" s="25"/>
      <c r="AH50" s="20"/>
      <c r="AI50" s="20"/>
      <c r="AJ50" s="25"/>
      <c r="AK50" s="20"/>
      <c r="AL50" s="20"/>
      <c r="AM50" s="25"/>
      <c r="AN50" s="20"/>
      <c r="AO50" s="20"/>
      <c r="AP50" s="25"/>
      <c r="AQ50" s="108">
        <f t="shared" si="5"/>
        <v>2</v>
      </c>
      <c r="AR50" s="108">
        <f t="shared" si="5"/>
        <v>471.56189999999998</v>
      </c>
      <c r="AS50" s="108">
        <f t="shared" si="5"/>
        <v>149587.38647409051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126">
        <v>1</v>
      </c>
      <c r="E51" s="126">
        <v>316.27800000000002</v>
      </c>
      <c r="F51" s="126">
        <v>95847.564155237254</v>
      </c>
      <c r="G51" s="126"/>
      <c r="H51" s="126"/>
      <c r="I51" s="126"/>
      <c r="J51" s="116">
        <f t="shared" si="3"/>
        <v>1</v>
      </c>
      <c r="K51" s="116">
        <f t="shared" si="3"/>
        <v>316.27800000000002</v>
      </c>
      <c r="L51" s="116">
        <f t="shared" si="3"/>
        <v>95847.564155237254</v>
      </c>
      <c r="M51" s="64">
        <v>0</v>
      </c>
      <c r="N51" s="64">
        <v>7.5689000000000002</v>
      </c>
      <c r="O51" s="228">
        <v>1722.498</v>
      </c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4"/>
      <c r="AE51" s="23"/>
      <c r="AF51" s="23"/>
      <c r="AG51" s="24"/>
      <c r="AH51" s="23"/>
      <c r="AI51" s="23"/>
      <c r="AJ51" s="24"/>
      <c r="AK51" s="23"/>
      <c r="AL51" s="23"/>
      <c r="AM51" s="24"/>
      <c r="AN51" s="23"/>
      <c r="AO51" s="23"/>
      <c r="AP51" s="24"/>
      <c r="AQ51" s="45">
        <f t="shared" si="5"/>
        <v>1</v>
      </c>
      <c r="AR51" s="45">
        <f t="shared" si="5"/>
        <v>323.84690000000001</v>
      </c>
      <c r="AS51" s="45">
        <f t="shared" si="5"/>
        <v>97570.062155237261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125"/>
      <c r="E52" s="125"/>
      <c r="F52" s="125"/>
      <c r="G52" s="125"/>
      <c r="H52" s="125"/>
      <c r="I52" s="125"/>
      <c r="J52" s="25">
        <f t="shared" si="3"/>
        <v>0</v>
      </c>
      <c r="K52" s="25">
        <f t="shared" si="3"/>
        <v>0</v>
      </c>
      <c r="L52" s="25">
        <f t="shared" si="3"/>
        <v>0</v>
      </c>
      <c r="M52" s="63"/>
      <c r="N52" s="63"/>
      <c r="O52" s="229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5"/>
      <c r="AE52" s="20"/>
      <c r="AF52" s="20"/>
      <c r="AG52" s="25"/>
      <c r="AH52" s="20"/>
      <c r="AI52" s="20"/>
      <c r="AJ52" s="25"/>
      <c r="AK52" s="20"/>
      <c r="AL52" s="20"/>
      <c r="AM52" s="25"/>
      <c r="AN52" s="20"/>
      <c r="AO52" s="20"/>
      <c r="AP52" s="25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126"/>
      <c r="E53" s="126"/>
      <c r="F53" s="127"/>
      <c r="G53" s="126">
        <v>1</v>
      </c>
      <c r="H53" s="126">
        <v>40.0214</v>
      </c>
      <c r="I53" s="126">
        <v>10893.253000000001</v>
      </c>
      <c r="J53" s="116">
        <f t="shared" si="3"/>
        <v>1</v>
      </c>
      <c r="K53" s="116">
        <f t="shared" si="3"/>
        <v>40.0214</v>
      </c>
      <c r="L53" s="116">
        <f t="shared" si="3"/>
        <v>10893.253000000001</v>
      </c>
      <c r="M53" s="64">
        <v>134</v>
      </c>
      <c r="N53" s="64">
        <v>4186.5455000000002</v>
      </c>
      <c r="O53" s="228">
        <v>1068620.172</v>
      </c>
      <c r="P53" s="214">
        <v>1</v>
      </c>
      <c r="Q53" s="214">
        <v>24.709</v>
      </c>
      <c r="R53" s="214">
        <v>6121.5479999999998</v>
      </c>
      <c r="S53" s="41"/>
      <c r="T53" s="41"/>
      <c r="U53" s="41"/>
      <c r="V53" s="116">
        <f t="shared" si="4"/>
        <v>1</v>
      </c>
      <c r="W53" s="116">
        <f t="shared" si="1"/>
        <v>24.709</v>
      </c>
      <c r="X53" s="116">
        <f t="shared" si="1"/>
        <v>6121.5479999999998</v>
      </c>
      <c r="Y53" s="214"/>
      <c r="Z53" s="214"/>
      <c r="AA53" s="109"/>
      <c r="AB53" s="157"/>
      <c r="AC53" s="23"/>
      <c r="AD53" s="24"/>
      <c r="AE53" s="23"/>
      <c r="AF53" s="23"/>
      <c r="AG53" s="24"/>
      <c r="AH53" s="23"/>
      <c r="AI53" s="23"/>
      <c r="AJ53" s="24"/>
      <c r="AK53" s="23"/>
      <c r="AL53" s="23"/>
      <c r="AM53" s="24"/>
      <c r="AN53" s="23"/>
      <c r="AO53" s="23"/>
      <c r="AP53" s="24"/>
      <c r="AQ53" s="45">
        <f t="shared" si="5"/>
        <v>136</v>
      </c>
      <c r="AR53" s="45">
        <f t="shared" si="5"/>
        <v>4251.2758999999996</v>
      </c>
      <c r="AS53" s="45">
        <f t="shared" si="5"/>
        <v>1085634.973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125"/>
      <c r="E54" s="125"/>
      <c r="F54" s="125"/>
      <c r="G54" s="125"/>
      <c r="H54" s="125"/>
      <c r="I54" s="125"/>
      <c r="J54" s="25">
        <f t="shared" si="3"/>
        <v>0</v>
      </c>
      <c r="K54" s="25">
        <f t="shared" si="3"/>
        <v>0</v>
      </c>
      <c r="L54" s="25">
        <f t="shared" si="3"/>
        <v>0</v>
      </c>
      <c r="M54" s="63"/>
      <c r="N54" s="63"/>
      <c r="O54" s="229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5"/>
      <c r="AE54" s="20"/>
      <c r="AF54" s="20"/>
      <c r="AG54" s="25"/>
      <c r="AH54" s="20"/>
      <c r="AI54" s="20"/>
      <c r="AJ54" s="25"/>
      <c r="AK54" s="20">
        <v>14</v>
      </c>
      <c r="AL54" s="20">
        <v>0.30080000000000001</v>
      </c>
      <c r="AM54" s="25">
        <v>222.488</v>
      </c>
      <c r="AN54" s="20">
        <v>4</v>
      </c>
      <c r="AO54" s="20">
        <v>0.1638</v>
      </c>
      <c r="AP54" s="25">
        <f>105.965*1.08</f>
        <v>114.44220000000001</v>
      </c>
      <c r="AQ54" s="108">
        <f t="shared" si="5"/>
        <v>18</v>
      </c>
      <c r="AR54" s="108">
        <f t="shared" si="5"/>
        <v>0.46460000000000001</v>
      </c>
      <c r="AS54" s="108">
        <f t="shared" si="5"/>
        <v>336.93020000000001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126"/>
      <c r="E55" s="126"/>
      <c r="F55" s="126"/>
      <c r="G55" s="126"/>
      <c r="H55" s="126"/>
      <c r="I55" s="126"/>
      <c r="J55" s="116">
        <f t="shared" si="3"/>
        <v>0</v>
      </c>
      <c r="K55" s="116">
        <f t="shared" si="3"/>
        <v>0</v>
      </c>
      <c r="L55" s="116">
        <f t="shared" si="3"/>
        <v>0</v>
      </c>
      <c r="M55" s="64"/>
      <c r="N55" s="64"/>
      <c r="O55" s="228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4"/>
      <c r="AE55" s="23"/>
      <c r="AF55" s="23"/>
      <c r="AG55" s="24"/>
      <c r="AH55" s="23"/>
      <c r="AI55" s="23"/>
      <c r="AJ55" s="24"/>
      <c r="AK55" s="23"/>
      <c r="AL55" s="23"/>
      <c r="AM55" s="24"/>
      <c r="AN55" s="23"/>
      <c r="AO55" s="23"/>
      <c r="AP55" s="24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125"/>
      <c r="E56" s="125"/>
      <c r="F56" s="125"/>
      <c r="G56" s="125"/>
      <c r="H56" s="125"/>
      <c r="I56" s="125"/>
      <c r="J56" s="25">
        <f t="shared" si="3"/>
        <v>0</v>
      </c>
      <c r="K56" s="25">
        <f t="shared" si="3"/>
        <v>0</v>
      </c>
      <c r="L56" s="25">
        <f t="shared" si="3"/>
        <v>0</v>
      </c>
      <c r="M56" s="63">
        <v>118</v>
      </c>
      <c r="N56" s="63">
        <v>55.615299999999998</v>
      </c>
      <c r="O56" s="229">
        <v>55970.004000000001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/>
      <c r="AC56" s="20"/>
      <c r="AD56" s="25"/>
      <c r="AE56" s="20"/>
      <c r="AF56" s="20"/>
      <c r="AG56" s="25"/>
      <c r="AH56" s="20"/>
      <c r="AI56" s="20"/>
      <c r="AJ56" s="25"/>
      <c r="AK56" s="20"/>
      <c r="AL56" s="20"/>
      <c r="AM56" s="25"/>
      <c r="AN56" s="20"/>
      <c r="AO56" s="20"/>
      <c r="AP56" s="25"/>
      <c r="AQ56" s="108">
        <f t="shared" si="5"/>
        <v>118</v>
      </c>
      <c r="AR56" s="108">
        <f t="shared" si="5"/>
        <v>55.615299999999998</v>
      </c>
      <c r="AS56" s="108">
        <f t="shared" si="5"/>
        <v>55970.004000000001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126"/>
      <c r="E57" s="126"/>
      <c r="F57" s="126"/>
      <c r="G57" s="126"/>
      <c r="H57" s="126"/>
      <c r="I57" s="126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47">
        <v>36</v>
      </c>
      <c r="N57" s="247">
        <v>17.841999999999999</v>
      </c>
      <c r="O57" s="248">
        <v>20013.626</v>
      </c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4"/>
      <c r="AE57" s="23"/>
      <c r="AF57" s="23"/>
      <c r="AG57" s="24"/>
      <c r="AH57" s="23"/>
      <c r="AI57" s="23"/>
      <c r="AJ57" s="183"/>
      <c r="AK57" s="23"/>
      <c r="AL57" s="23"/>
      <c r="AM57" s="24"/>
      <c r="AN57" s="23"/>
      <c r="AO57" s="23"/>
      <c r="AP57" s="24"/>
      <c r="AQ57" s="45">
        <f t="shared" si="5"/>
        <v>36</v>
      </c>
      <c r="AR57" s="45">
        <f t="shared" si="5"/>
        <v>17.841999999999999</v>
      </c>
      <c r="AS57" s="45">
        <f t="shared" si="5"/>
        <v>20013.626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1"/>
      <c r="G58" s="203"/>
      <c r="H58" s="198"/>
      <c r="I58" s="204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49">
        <v>1510</v>
      </c>
      <c r="N58" s="250">
        <v>50.085900000000002</v>
      </c>
      <c r="O58" s="251">
        <v>26122.536</v>
      </c>
      <c r="P58" s="217">
        <v>2</v>
      </c>
      <c r="Q58" s="217">
        <v>3.165</v>
      </c>
      <c r="R58" s="217">
        <v>387.18</v>
      </c>
      <c r="S58" s="51"/>
      <c r="T58" s="51"/>
      <c r="U58" s="42"/>
      <c r="V58" s="25">
        <f t="shared" si="4"/>
        <v>2</v>
      </c>
      <c r="W58" s="25">
        <f t="shared" si="1"/>
        <v>3.165</v>
      </c>
      <c r="X58" s="25">
        <f t="shared" si="1"/>
        <v>387.18</v>
      </c>
      <c r="Y58" s="217">
        <v>699</v>
      </c>
      <c r="Z58" s="217">
        <v>2922.9551999999999</v>
      </c>
      <c r="AA58" s="330">
        <v>1602228.8489999999</v>
      </c>
      <c r="AB58" s="188">
        <v>1713</v>
      </c>
      <c r="AC58" s="174">
        <v>715.45910000000003</v>
      </c>
      <c r="AD58" s="192">
        <v>347434.386</v>
      </c>
      <c r="AE58" s="174"/>
      <c r="AF58" s="174"/>
      <c r="AG58" s="172"/>
      <c r="AH58" s="185"/>
      <c r="AI58" s="185"/>
      <c r="AJ58" s="186"/>
      <c r="AK58" s="185">
        <v>86</v>
      </c>
      <c r="AL58" s="185">
        <v>4.8510999999999997</v>
      </c>
      <c r="AM58" s="278">
        <v>3321.759</v>
      </c>
      <c r="AN58" s="174">
        <v>457</v>
      </c>
      <c r="AO58" s="174">
        <v>6.7628000000000004</v>
      </c>
      <c r="AP58" s="192">
        <f>18485.795*1.08</f>
        <v>19964.658599999999</v>
      </c>
      <c r="AQ58" s="108">
        <f t="shared" ref="AQ58:AS71" si="7">SUM(J58,M58,V58,Y58,AB58,AE58,AH58,AK58,AN58)</f>
        <v>4467</v>
      </c>
      <c r="AR58" s="108">
        <f t="shared" si="7"/>
        <v>3703.2790999999997</v>
      </c>
      <c r="AS58" s="108">
        <f t="shared" si="7"/>
        <v>1999459.3685999999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32"/>
      <c r="E59" s="132"/>
      <c r="F59" s="132"/>
      <c r="G59" s="124"/>
      <c r="H59" s="125"/>
      <c r="I59" s="130"/>
      <c r="J59" s="95">
        <f t="shared" si="6"/>
        <v>0</v>
      </c>
      <c r="K59" s="95">
        <f t="shared" si="6"/>
        <v>0</v>
      </c>
      <c r="L59" s="95">
        <f t="shared" si="6"/>
        <v>0</v>
      </c>
      <c r="M59" s="252"/>
      <c r="N59" s="63"/>
      <c r="O59" s="234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187"/>
      <c r="AD59" s="25"/>
      <c r="AE59" s="20"/>
      <c r="AF59" s="187"/>
      <c r="AG59" s="134"/>
      <c r="AH59" s="20"/>
      <c r="AI59" s="187"/>
      <c r="AJ59" s="134"/>
      <c r="AK59" s="20"/>
      <c r="AL59" s="187"/>
      <c r="AM59" s="25"/>
      <c r="AN59" s="20"/>
      <c r="AO59" s="187"/>
      <c r="AP59" s="25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28"/>
      <c r="H60" s="126"/>
      <c r="I60" s="129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53">
        <v>111</v>
      </c>
      <c r="N60" s="64">
        <v>3.2730000000000001</v>
      </c>
      <c r="O60" s="231">
        <v>3048.0479999999998</v>
      </c>
      <c r="P60" s="214">
        <v>29</v>
      </c>
      <c r="Q60" s="214">
        <v>171.0292</v>
      </c>
      <c r="R60" s="214">
        <v>43300.072</v>
      </c>
      <c r="S60" s="41"/>
      <c r="T60" s="41"/>
      <c r="U60" s="41"/>
      <c r="V60" s="112">
        <f t="shared" si="4"/>
        <v>29</v>
      </c>
      <c r="W60" s="112">
        <f t="shared" si="1"/>
        <v>171.0292</v>
      </c>
      <c r="X60" s="112">
        <f t="shared" si="1"/>
        <v>43300.072</v>
      </c>
      <c r="Y60" s="214"/>
      <c r="Z60" s="214"/>
      <c r="AA60" s="109"/>
      <c r="AB60" s="157"/>
      <c r="AC60" s="23"/>
      <c r="AD60" s="24"/>
      <c r="AE60" s="23"/>
      <c r="AF60" s="23"/>
      <c r="AG60" s="158"/>
      <c r="AH60" s="23"/>
      <c r="AI60" s="23"/>
      <c r="AJ60" s="158"/>
      <c r="AK60" s="23"/>
      <c r="AL60" s="23"/>
      <c r="AM60" s="24"/>
      <c r="AN60" s="23"/>
      <c r="AO60" s="23"/>
      <c r="AP60" s="24"/>
      <c r="AQ60" s="45">
        <f t="shared" si="7"/>
        <v>140</v>
      </c>
      <c r="AR60" s="45">
        <f t="shared" si="7"/>
        <v>174.3022</v>
      </c>
      <c r="AS60" s="45">
        <f t="shared" si="7"/>
        <v>46348.12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f t="shared" ref="D61:I61" si="8">+D6+D8+D10+D12+D14+D16+D18+D20+D22+D24+D26+D28+D30+D32+D34+D36+D38+D40+D42+D44+D46+D48+D50+D52+D54+D56+D58</f>
        <v>107</v>
      </c>
      <c r="E61" s="131">
        <f t="shared" si="8"/>
        <v>307.03289999999998</v>
      </c>
      <c r="F61" s="133">
        <f t="shared" si="8"/>
        <v>114512.44482862638</v>
      </c>
      <c r="G61" s="205">
        <f t="shared" si="8"/>
        <v>51</v>
      </c>
      <c r="H61" s="133">
        <f t="shared" si="8"/>
        <v>34.442499999999995</v>
      </c>
      <c r="I61" s="204">
        <f t="shared" si="8"/>
        <v>19342.826000000001</v>
      </c>
      <c r="J61" s="25">
        <f t="shared" si="6"/>
        <v>158</v>
      </c>
      <c r="K61" s="25">
        <f t="shared" si="6"/>
        <v>341.47539999999998</v>
      </c>
      <c r="L61" s="25">
        <f t="shared" si="6"/>
        <v>133855.27082862638</v>
      </c>
      <c r="M61" s="254">
        <f t="shared" ref="M61:R61" si="9">+M6+M8+M10+M12+M14+M16+M18+M20+M22+M24+M26+M28+M30+M32+M34+M36+M38+M40+M42+M44+M46+M48+M50+M52+M54+M56+M58</f>
        <v>1949</v>
      </c>
      <c r="N61" s="239">
        <f t="shared" si="9"/>
        <v>2024.6452999999997</v>
      </c>
      <c r="O61" s="237">
        <f t="shared" si="9"/>
        <v>596072.94700000004</v>
      </c>
      <c r="P61" s="174">
        <f t="shared" si="9"/>
        <v>330</v>
      </c>
      <c r="Q61" s="174">
        <f t="shared" si="9"/>
        <v>2828.3658</v>
      </c>
      <c r="R61" s="174">
        <f t="shared" si="9"/>
        <v>535396.10100000002</v>
      </c>
      <c r="S61" s="52"/>
      <c r="T61" s="52"/>
      <c r="U61" s="52"/>
      <c r="V61" s="25">
        <f t="shared" si="4"/>
        <v>330</v>
      </c>
      <c r="W61" s="25">
        <f t="shared" si="1"/>
        <v>2828.3658</v>
      </c>
      <c r="X61" s="25">
        <f t="shared" si="1"/>
        <v>535396.10100000002</v>
      </c>
      <c r="Y61" s="217">
        <f t="shared" ref="Y61:AA61" si="10">+Y6+Y8+Y10+Y12+Y14+Y16+Y18+Y20+Y22+Y24+Y26+Y28+Y30+Y32+Y34+Y36+Y38+Y40+Y42+Y44+Y46+Y48+Y50+Y52+Y54+Y56+Y58</f>
        <v>934</v>
      </c>
      <c r="Z61" s="217">
        <f t="shared" si="10"/>
        <v>4074.8611999999998</v>
      </c>
      <c r="AA61" s="330">
        <f t="shared" si="10"/>
        <v>1744969.379</v>
      </c>
      <c r="AB61" s="188">
        <f>+AB6+AB8+AB10+AB12+AB14+AB16+AB18+AB20+AB22+AB24+AB26+AB28+AB30+AB32+AB34+AB36+AB38+AB40+AB42+AB44+AB46+AB48+AB50+AB52+AB54+AB56+AB58</f>
        <v>2537</v>
      </c>
      <c r="AC61" s="174">
        <f t="shared" ref="AC61:AP61" si="11">+AC6+AC8+AC10+AC12+AC14+AC16+AC18+AC20+AC22+AC24+AC26+AC28+AC30+AC32+AC34+AC36+AC38+AC40+AC42+AC44+AC46+AC48+AC50+AC52+AC54+AC56+AC58</f>
        <v>788.44839000000002</v>
      </c>
      <c r="AD61" s="174">
        <f t="shared" si="11"/>
        <v>359843.56699999998</v>
      </c>
      <c r="AE61" s="185">
        <f t="shared" si="11"/>
        <v>3</v>
      </c>
      <c r="AF61" s="185">
        <f t="shared" si="11"/>
        <v>0.36649999999999999</v>
      </c>
      <c r="AG61" s="185">
        <f t="shared" si="11"/>
        <v>169.29000000000002</v>
      </c>
      <c r="AH61" s="174">
        <f t="shared" si="11"/>
        <v>244</v>
      </c>
      <c r="AI61" s="174">
        <f t="shared" si="11"/>
        <v>124.49177999999999</v>
      </c>
      <c r="AJ61" s="174">
        <f t="shared" si="11"/>
        <v>57594.179000000004</v>
      </c>
      <c r="AK61" s="185">
        <f t="shared" si="11"/>
        <v>360</v>
      </c>
      <c r="AL61" s="185">
        <f t="shared" si="11"/>
        <v>31.081899999999997</v>
      </c>
      <c r="AM61" s="278">
        <f t="shared" si="11"/>
        <v>19622.718000000001</v>
      </c>
      <c r="AN61" s="174">
        <f t="shared" si="11"/>
        <v>949</v>
      </c>
      <c r="AO61" s="174">
        <f t="shared" si="11"/>
        <v>97.685630000000003</v>
      </c>
      <c r="AP61" s="174">
        <f t="shared" si="11"/>
        <v>65561.595480000004</v>
      </c>
      <c r="AQ61" s="108">
        <f t="shared" si="7"/>
        <v>7464</v>
      </c>
      <c r="AR61" s="108">
        <f t="shared" si="7"/>
        <v>10311.421899999998</v>
      </c>
      <c r="AS61" s="108">
        <f t="shared" si="7"/>
        <v>3513085.0473086261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125"/>
      <c r="E62" s="132"/>
      <c r="F62" s="125"/>
      <c r="G62" s="124"/>
      <c r="H62" s="125"/>
      <c r="I62" s="130"/>
      <c r="J62" s="95">
        <f t="shared" si="6"/>
        <v>0</v>
      </c>
      <c r="K62" s="95">
        <f t="shared" si="6"/>
        <v>0</v>
      </c>
      <c r="L62" s="95">
        <f t="shared" si="6"/>
        <v>0</v>
      </c>
      <c r="M62" s="252"/>
      <c r="N62" s="63"/>
      <c r="O62" s="234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5"/>
      <c r="AE62" s="20"/>
      <c r="AF62" s="20"/>
      <c r="AG62" s="134"/>
      <c r="AH62" s="20"/>
      <c r="AI62" s="20"/>
      <c r="AJ62" s="134"/>
      <c r="AK62" s="20"/>
      <c r="AL62" s="20"/>
      <c r="AM62" s="25"/>
      <c r="AN62" s="20"/>
      <c r="AO62" s="20"/>
      <c r="AP62" s="25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126">
        <f t="shared" ref="D63:I63" si="12">+D7+D9+D11+D13+D15+D17+D19+D21+D23+D25+D27+D29+D31+D33+D35+D37+D39+D41+D43+D45+D47+D49+D51+D53+D55+D57+D60</f>
        <v>8</v>
      </c>
      <c r="E63" s="126">
        <f t="shared" si="12"/>
        <v>427.74240000000003</v>
      </c>
      <c r="F63" s="126">
        <f t="shared" si="12"/>
        <v>143221.10621540918</v>
      </c>
      <c r="G63" s="128">
        <f t="shared" si="12"/>
        <v>6</v>
      </c>
      <c r="H63" s="126">
        <f t="shared" si="12"/>
        <v>147.6498</v>
      </c>
      <c r="I63" s="129">
        <f t="shared" si="12"/>
        <v>54699.877000000008</v>
      </c>
      <c r="J63" s="112">
        <f t="shared" si="6"/>
        <v>14</v>
      </c>
      <c r="K63" s="112">
        <f t="shared" si="6"/>
        <v>575.3922</v>
      </c>
      <c r="L63" s="112">
        <f t="shared" si="6"/>
        <v>197920.98321540919</v>
      </c>
      <c r="M63" s="255">
        <f t="shared" ref="M63:R63" si="13">+M7+M9+M11+M13+M15+M17+M19+M21+M23+M25+M27+M29+M31+M33+M35+M37+M39+M41+M43+M45+M47+M49+M51+M53+M55+M57+M60</f>
        <v>441</v>
      </c>
      <c r="N63" s="256">
        <f t="shared" si="13"/>
        <v>10209.129600000002</v>
      </c>
      <c r="O63" s="257">
        <f t="shared" si="13"/>
        <v>2722693.1510000001</v>
      </c>
      <c r="P63" s="23">
        <f t="shared" si="13"/>
        <v>66</v>
      </c>
      <c r="Q63" s="23">
        <f t="shared" si="13"/>
        <v>5092.6242000000002</v>
      </c>
      <c r="R63" s="23">
        <f t="shared" si="13"/>
        <v>885014.36600000004</v>
      </c>
      <c r="S63" s="44"/>
      <c r="T63" s="44"/>
      <c r="U63" s="44"/>
      <c r="V63" s="112">
        <f t="shared" si="4"/>
        <v>66</v>
      </c>
      <c r="W63" s="112">
        <f t="shared" si="1"/>
        <v>5092.6242000000002</v>
      </c>
      <c r="X63" s="112">
        <f t="shared" si="1"/>
        <v>885014.36600000004</v>
      </c>
      <c r="Y63" s="214">
        <f t="shared" ref="Y63:AA63" si="14">+Y7+Y9+Y11+Y13+Y15+Y17+Y19+Y21+Y23+Y25+Y27+Y29+Y31+Y33+Y35+Y37+Y39+Y41+Y43+Y45+Y47+Y49+Y51+Y53+Y55+Y57+Y60</f>
        <v>3</v>
      </c>
      <c r="Z63" s="214">
        <f t="shared" si="14"/>
        <v>961.13</v>
      </c>
      <c r="AA63" s="109">
        <f t="shared" si="14"/>
        <v>181597.30300000001</v>
      </c>
      <c r="AB63" s="157"/>
      <c r="AC63" s="23"/>
      <c r="AD63" s="24"/>
      <c r="AE63" s="23"/>
      <c r="AF63" s="23"/>
      <c r="AG63" s="158"/>
      <c r="AH63" s="23"/>
      <c r="AI63" s="23"/>
      <c r="AJ63" s="158"/>
      <c r="AK63" s="23"/>
      <c r="AL63" s="23"/>
      <c r="AM63" s="24"/>
      <c r="AN63" s="23"/>
      <c r="AO63" s="23"/>
      <c r="AP63" s="24"/>
      <c r="AQ63" s="45">
        <f t="shared" si="7"/>
        <v>524</v>
      </c>
      <c r="AR63" s="45">
        <f t="shared" si="7"/>
        <v>16838.276000000002</v>
      </c>
      <c r="AS63" s="45">
        <f t="shared" si="7"/>
        <v>3987225.8032154092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125"/>
      <c r="E64" s="125"/>
      <c r="F64" s="125"/>
      <c r="G64" s="125">
        <v>239</v>
      </c>
      <c r="H64" s="125">
        <v>23.603400000000001</v>
      </c>
      <c r="I64" s="125">
        <v>33398.654000000002</v>
      </c>
      <c r="J64" s="25">
        <f t="shared" si="6"/>
        <v>239</v>
      </c>
      <c r="K64" s="25">
        <f t="shared" si="6"/>
        <v>23.603400000000001</v>
      </c>
      <c r="L64" s="25">
        <f t="shared" si="6"/>
        <v>33398.654000000002</v>
      </c>
      <c r="M64" s="63">
        <v>422</v>
      </c>
      <c r="N64" s="63">
        <v>70.339299999999994</v>
      </c>
      <c r="O64" s="229">
        <v>72875.456000000006</v>
      </c>
      <c r="P64" s="20">
        <v>2850</v>
      </c>
      <c r="Q64" s="20">
        <v>2093.05087</v>
      </c>
      <c r="R64" s="20">
        <v>1033076.936</v>
      </c>
      <c r="S64" s="111"/>
      <c r="T64" s="40"/>
      <c r="U64" s="40"/>
      <c r="V64" s="25">
        <f t="shared" si="4"/>
        <v>2850</v>
      </c>
      <c r="W64" s="25">
        <f t="shared" si="1"/>
        <v>2093.05087</v>
      </c>
      <c r="X64" s="25">
        <f t="shared" si="1"/>
        <v>1033076.936</v>
      </c>
      <c r="Y64" s="170">
        <v>100</v>
      </c>
      <c r="Z64" s="170">
        <v>365.9443</v>
      </c>
      <c r="AA64" s="108">
        <v>132326.973</v>
      </c>
      <c r="AB64" s="153">
        <v>38</v>
      </c>
      <c r="AC64" s="20">
        <v>1.9231</v>
      </c>
      <c r="AD64" s="25">
        <v>2062.4290000000001</v>
      </c>
      <c r="AE64" s="20"/>
      <c r="AF64" s="20"/>
      <c r="AG64" s="134"/>
      <c r="AH64" s="20"/>
      <c r="AI64" s="20"/>
      <c r="AJ64" s="134"/>
      <c r="AK64" s="20"/>
      <c r="AL64" s="20"/>
      <c r="AM64" s="25"/>
      <c r="AN64" s="20"/>
      <c r="AO64" s="20"/>
      <c r="AP64" s="25"/>
      <c r="AQ64" s="108">
        <f t="shared" si="7"/>
        <v>3649</v>
      </c>
      <c r="AR64" s="108">
        <f t="shared" si="7"/>
        <v>2554.8609700000002</v>
      </c>
      <c r="AS64" s="108">
        <f t="shared" si="7"/>
        <v>1273740.4480000001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126">
        <v>367</v>
      </c>
      <c r="E65" s="126">
        <v>42.823900000000002</v>
      </c>
      <c r="F65" s="127">
        <v>52590.318955964438</v>
      </c>
      <c r="G65" s="126">
        <v>74</v>
      </c>
      <c r="H65" s="126">
        <v>541.17420000000004</v>
      </c>
      <c r="I65" s="126">
        <v>195264.49299999999</v>
      </c>
      <c r="J65" s="116">
        <f t="shared" si="6"/>
        <v>441</v>
      </c>
      <c r="K65" s="116">
        <f t="shared" si="6"/>
        <v>583.99810000000002</v>
      </c>
      <c r="L65" s="116">
        <f t="shared" si="6"/>
        <v>247854.81195596443</v>
      </c>
      <c r="M65" s="64">
        <v>29</v>
      </c>
      <c r="N65" s="64">
        <v>2.5249999999999999</v>
      </c>
      <c r="O65" s="228">
        <v>1186.529</v>
      </c>
      <c r="P65" s="23">
        <v>28</v>
      </c>
      <c r="Q65" s="23">
        <v>4.9501999999999997</v>
      </c>
      <c r="R65" s="23">
        <v>1006.106</v>
      </c>
      <c r="S65" s="41"/>
      <c r="T65" s="41"/>
      <c r="U65" s="41"/>
      <c r="V65" s="116">
        <f t="shared" si="4"/>
        <v>28</v>
      </c>
      <c r="W65" s="116">
        <f t="shared" si="1"/>
        <v>4.9501999999999997</v>
      </c>
      <c r="X65" s="116">
        <f t="shared" si="1"/>
        <v>1006.106</v>
      </c>
      <c r="Y65" s="214"/>
      <c r="Z65" s="214"/>
      <c r="AA65" s="109"/>
      <c r="AB65" s="157"/>
      <c r="AC65" s="23"/>
      <c r="AD65" s="24"/>
      <c r="AE65" s="23"/>
      <c r="AF65" s="23"/>
      <c r="AG65" s="158"/>
      <c r="AH65" s="23"/>
      <c r="AI65" s="23"/>
      <c r="AJ65" s="158"/>
      <c r="AK65" s="23"/>
      <c r="AL65" s="23"/>
      <c r="AM65" s="24"/>
      <c r="AN65" s="23"/>
      <c r="AO65" s="23"/>
      <c r="AP65" s="24"/>
      <c r="AQ65" s="45">
        <f t="shared" si="7"/>
        <v>498</v>
      </c>
      <c r="AR65" s="45">
        <f t="shared" si="7"/>
        <v>591.47329999999999</v>
      </c>
      <c r="AS65" s="45">
        <f t="shared" si="7"/>
        <v>250047.44695596443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125"/>
      <c r="E66" s="125"/>
      <c r="F66" s="125"/>
      <c r="G66" s="125"/>
      <c r="H66" s="125"/>
      <c r="I66" s="125"/>
      <c r="J66" s="25">
        <f t="shared" si="6"/>
        <v>0</v>
      </c>
      <c r="K66" s="25">
        <f t="shared" si="6"/>
        <v>0</v>
      </c>
      <c r="L66" s="25">
        <f t="shared" si="6"/>
        <v>0</v>
      </c>
      <c r="M66" s="63"/>
      <c r="N66" s="63"/>
      <c r="O66" s="229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5"/>
      <c r="AE66" s="20"/>
      <c r="AF66" s="20"/>
      <c r="AG66" s="134"/>
      <c r="AH66" s="20"/>
      <c r="AI66" s="20"/>
      <c r="AJ66" s="134"/>
      <c r="AK66" s="20"/>
      <c r="AL66" s="20"/>
      <c r="AM66" s="25"/>
      <c r="AN66" s="20"/>
      <c r="AO66" s="20"/>
      <c r="AP66" s="25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126"/>
      <c r="E67" s="126"/>
      <c r="F67" s="126"/>
      <c r="G67" s="126"/>
      <c r="H67" s="126"/>
      <c r="I67" s="12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64"/>
      <c r="N67" s="64"/>
      <c r="O67" s="228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4"/>
      <c r="AE67" s="23"/>
      <c r="AF67" s="23"/>
      <c r="AG67" s="158"/>
      <c r="AH67" s="23"/>
      <c r="AI67" s="23"/>
      <c r="AJ67" s="158"/>
      <c r="AK67" s="23"/>
      <c r="AL67" s="23"/>
      <c r="AM67" s="24"/>
      <c r="AN67" s="23"/>
      <c r="AO67" s="23"/>
      <c r="AP67" s="24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5">+D61+D64+D66</f>
        <v>107</v>
      </c>
      <c r="E68" s="20">
        <f t="shared" si="15"/>
        <v>307.03289999999998</v>
      </c>
      <c r="F68" s="25">
        <f t="shared" si="15"/>
        <v>114512.44482862638</v>
      </c>
      <c r="G68" s="153">
        <f t="shared" si="15"/>
        <v>290</v>
      </c>
      <c r="H68" s="20">
        <f t="shared" si="15"/>
        <v>58.045899999999996</v>
      </c>
      <c r="I68" s="134">
        <f t="shared" si="15"/>
        <v>52741.48</v>
      </c>
      <c r="J68" s="25">
        <f t="shared" si="6"/>
        <v>397</v>
      </c>
      <c r="K68" s="25">
        <f t="shared" si="6"/>
        <v>365.0788</v>
      </c>
      <c r="L68" s="25">
        <f t="shared" si="6"/>
        <v>167253.92482862639</v>
      </c>
      <c r="M68" s="153">
        <f t="shared" ref="M68:O68" si="16">+M61+M64+M66</f>
        <v>2371</v>
      </c>
      <c r="N68" s="20">
        <f t="shared" si="16"/>
        <v>2094.9845999999998</v>
      </c>
      <c r="O68" s="134">
        <f t="shared" si="16"/>
        <v>668948.40300000005</v>
      </c>
      <c r="P68" s="20">
        <f>+P61+P64+P66</f>
        <v>3180</v>
      </c>
      <c r="Q68" s="20">
        <f>+Q61+Q64+Q66</f>
        <v>4921.4166700000005</v>
      </c>
      <c r="R68" s="20">
        <f>+R61+R64+R66</f>
        <v>1568473.037</v>
      </c>
      <c r="S68" s="25"/>
      <c r="T68" s="25"/>
      <c r="U68" s="25"/>
      <c r="V68" s="25">
        <f t="shared" si="4"/>
        <v>3180</v>
      </c>
      <c r="W68" s="25">
        <f t="shared" si="1"/>
        <v>4921.4166700000005</v>
      </c>
      <c r="X68" s="25">
        <f t="shared" si="1"/>
        <v>1568473.037</v>
      </c>
      <c r="Y68" s="170">
        <f t="shared" ref="Y68:AA68" si="17">+Y61+Y64+Y66</f>
        <v>1034</v>
      </c>
      <c r="Z68" s="170">
        <f t="shared" si="17"/>
        <v>4440.8054999999995</v>
      </c>
      <c r="AA68" s="108">
        <f t="shared" si="17"/>
        <v>1877296.352</v>
      </c>
      <c r="AB68" s="153">
        <f>+AB61+AB64+AB66</f>
        <v>2575</v>
      </c>
      <c r="AC68" s="20">
        <f t="shared" ref="AC68:AD68" si="18">+AC61+AC64+AC66</f>
        <v>790.37148999999999</v>
      </c>
      <c r="AD68" s="25">
        <f t="shared" si="18"/>
        <v>361905.99599999998</v>
      </c>
      <c r="AE68" s="20">
        <f>AE61+AE62+AE64+AE66</f>
        <v>3</v>
      </c>
      <c r="AF68" s="20">
        <f>+AF61+AF64+AF66</f>
        <v>0.36649999999999999</v>
      </c>
      <c r="AG68" s="134">
        <f>AG61+AG62+AG64+AG66</f>
        <v>169.29000000000002</v>
      </c>
      <c r="AH68" s="20">
        <f t="shared" ref="AH68:AJ68" si="19">AH61+AH62+AH64+AH66</f>
        <v>244</v>
      </c>
      <c r="AI68" s="20">
        <f>+AI61+AI64+AI66</f>
        <v>124.49177999999999</v>
      </c>
      <c r="AJ68" s="134">
        <f t="shared" si="19"/>
        <v>57594.179000000004</v>
      </c>
      <c r="AK68" s="20">
        <f>AK61+AK62+AK64+AK66</f>
        <v>360</v>
      </c>
      <c r="AL68" s="20">
        <f>+AL61+AL64+AL66</f>
        <v>31.081899999999997</v>
      </c>
      <c r="AM68" s="25">
        <f>AM61+AM62+AM64+AM66</f>
        <v>19622.718000000001</v>
      </c>
      <c r="AN68" s="20">
        <f>AN61+AN62+AN64+AN66</f>
        <v>949</v>
      </c>
      <c r="AO68" s="20">
        <f>+AO61+AO64+AO66</f>
        <v>97.685630000000003</v>
      </c>
      <c r="AP68" s="25">
        <f>+AP61+AP64+AP66+AP62</f>
        <v>65561.595480000004</v>
      </c>
      <c r="AQ68" s="108">
        <f t="shared" si="7"/>
        <v>11113</v>
      </c>
      <c r="AR68" s="108">
        <f t="shared" si="7"/>
        <v>12866.282869999999</v>
      </c>
      <c r="AS68" s="108">
        <f t="shared" si="7"/>
        <v>4786825.4953086274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20">+D63+D65+D67</f>
        <v>375</v>
      </c>
      <c r="E69" s="23">
        <f t="shared" si="20"/>
        <v>470.56630000000001</v>
      </c>
      <c r="F69" s="24">
        <f t="shared" si="20"/>
        <v>195811.42517137362</v>
      </c>
      <c r="G69" s="23">
        <f t="shared" si="20"/>
        <v>80</v>
      </c>
      <c r="H69" s="23">
        <f t="shared" si="20"/>
        <v>688.82400000000007</v>
      </c>
      <c r="I69" s="24">
        <f t="shared" si="20"/>
        <v>249964.37</v>
      </c>
      <c r="J69" s="116">
        <f t="shared" si="6"/>
        <v>455</v>
      </c>
      <c r="K69" s="116">
        <f t="shared" si="6"/>
        <v>1159.3903</v>
      </c>
      <c r="L69" s="116">
        <f t="shared" si="6"/>
        <v>445775.79517137364</v>
      </c>
      <c r="M69" s="23">
        <f t="shared" ref="M69:O69" si="21">+M63+M65+M67</f>
        <v>470</v>
      </c>
      <c r="N69" s="23">
        <f t="shared" si="21"/>
        <v>10211.654600000002</v>
      </c>
      <c r="O69" s="24">
        <f t="shared" si="21"/>
        <v>2723879.68</v>
      </c>
      <c r="P69" s="23">
        <f>+P63+P65+P67</f>
        <v>94</v>
      </c>
      <c r="Q69" s="23">
        <f>+Q63+Q65+Q67</f>
        <v>5097.5744000000004</v>
      </c>
      <c r="R69" s="23">
        <f>+R63+R65+R67</f>
        <v>886020.47200000007</v>
      </c>
      <c r="S69" s="24"/>
      <c r="T69" s="24"/>
      <c r="U69" s="24"/>
      <c r="V69" s="116">
        <f t="shared" si="4"/>
        <v>94</v>
      </c>
      <c r="W69" s="116">
        <f t="shared" si="1"/>
        <v>5097.5744000000004</v>
      </c>
      <c r="X69" s="116">
        <f t="shared" si="1"/>
        <v>886020.47200000007</v>
      </c>
      <c r="Y69" s="214">
        <f t="shared" ref="Y69:AA69" si="22">+Y63+Y65+Y67</f>
        <v>3</v>
      </c>
      <c r="Z69" s="214">
        <f t="shared" si="22"/>
        <v>961.13</v>
      </c>
      <c r="AA69" s="109">
        <f t="shared" si="22"/>
        <v>181597.30300000001</v>
      </c>
      <c r="AB69" s="157"/>
      <c r="AC69" s="23"/>
      <c r="AD69" s="24"/>
      <c r="AE69" s="23"/>
      <c r="AF69" s="23"/>
      <c r="AG69" s="158"/>
      <c r="AH69" s="23"/>
      <c r="AI69" s="23"/>
      <c r="AJ69" s="24"/>
      <c r="AK69" s="23"/>
      <c r="AL69" s="23"/>
      <c r="AM69" s="24"/>
      <c r="AN69" s="23"/>
      <c r="AO69" s="23"/>
      <c r="AP69" s="24"/>
      <c r="AQ69" s="45">
        <f t="shared" si="7"/>
        <v>1022</v>
      </c>
      <c r="AR69" s="45">
        <f t="shared" si="7"/>
        <v>17429.749300000003</v>
      </c>
      <c r="AS69" s="45">
        <f t="shared" si="7"/>
        <v>4237273.2501713736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7"/>
      <c r="AE70" s="36"/>
      <c r="AF70" s="36"/>
      <c r="AG70" s="37"/>
      <c r="AH70" s="36"/>
      <c r="AI70" s="36"/>
      <c r="AJ70" s="37"/>
      <c r="AK70" s="36"/>
      <c r="AL70" s="36"/>
      <c r="AM70" s="37"/>
      <c r="AN70" s="36"/>
      <c r="AO70" s="36"/>
      <c r="AP70" s="37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F71" si="23">D68+D69+D70</f>
        <v>482</v>
      </c>
      <c r="E71" s="36">
        <f t="shared" si="23"/>
        <v>777.5992</v>
      </c>
      <c r="F71" s="37">
        <f t="shared" si="23"/>
        <v>310323.87</v>
      </c>
      <c r="G71" s="36">
        <f>G68+G69+G70</f>
        <v>370</v>
      </c>
      <c r="H71" s="36">
        <f>H68+H69+H70</f>
        <v>746.86990000000003</v>
      </c>
      <c r="I71" s="37">
        <f>I68+I69+I70</f>
        <v>302705.84999999998</v>
      </c>
      <c r="J71" s="117">
        <f t="shared" si="6"/>
        <v>852</v>
      </c>
      <c r="K71" s="117">
        <f t="shared" si="6"/>
        <v>1524.4691</v>
      </c>
      <c r="L71" s="117">
        <f t="shared" si="6"/>
        <v>613029.72</v>
      </c>
      <c r="M71" s="36">
        <f t="shared" ref="M71:O71" si="24">M68+M69+M70</f>
        <v>2841</v>
      </c>
      <c r="N71" s="36">
        <f t="shared" si="24"/>
        <v>12306.639200000001</v>
      </c>
      <c r="O71" s="37">
        <f t="shared" si="24"/>
        <v>3392828.0830000001</v>
      </c>
      <c r="P71" s="36">
        <f>P68+P69+P70</f>
        <v>3274</v>
      </c>
      <c r="Q71" s="36">
        <f>Q68+Q69+Q70</f>
        <v>10018.99107</v>
      </c>
      <c r="R71" s="36">
        <f>R68+R69+R70</f>
        <v>2454493.5090000001</v>
      </c>
      <c r="S71" s="37"/>
      <c r="T71" s="37"/>
      <c r="U71" s="37"/>
      <c r="V71" s="117">
        <f t="shared" si="4"/>
        <v>3274</v>
      </c>
      <c r="W71" s="117">
        <f t="shared" si="4"/>
        <v>10018.99107</v>
      </c>
      <c r="X71" s="117">
        <f t="shared" si="4"/>
        <v>2454493.5090000001</v>
      </c>
      <c r="Y71" s="218">
        <f t="shared" ref="Y71:AA71" si="25">Y68+Y69+Y70</f>
        <v>1037</v>
      </c>
      <c r="Z71" s="36">
        <f t="shared" si="25"/>
        <v>5401.9354999999996</v>
      </c>
      <c r="AA71" s="37">
        <f t="shared" si="25"/>
        <v>2058893.655</v>
      </c>
      <c r="AB71" s="65">
        <f>AB68+AB69+AB70</f>
        <v>2575</v>
      </c>
      <c r="AC71" s="36">
        <f>AC68+AC69+AC70</f>
        <v>790.37148999999999</v>
      </c>
      <c r="AD71" s="37">
        <f>AD68+AD69+AD70</f>
        <v>361905.99599999998</v>
      </c>
      <c r="AE71" s="36">
        <f t="shared" ref="AE71:AG71" si="26">AE68+AE69</f>
        <v>3</v>
      </c>
      <c r="AF71" s="36">
        <f t="shared" si="26"/>
        <v>0.36649999999999999</v>
      </c>
      <c r="AG71" s="37">
        <f t="shared" si="26"/>
        <v>169.29000000000002</v>
      </c>
      <c r="AH71" s="36">
        <f t="shared" ref="AH71:AP71" si="27">AH68+AH69+AH70</f>
        <v>244</v>
      </c>
      <c r="AI71" s="36">
        <f t="shared" si="27"/>
        <v>124.49177999999999</v>
      </c>
      <c r="AJ71" s="37">
        <f t="shared" si="27"/>
        <v>57594.179000000004</v>
      </c>
      <c r="AK71" s="36">
        <f t="shared" si="27"/>
        <v>360</v>
      </c>
      <c r="AL71" s="36">
        <f t="shared" si="27"/>
        <v>31.081899999999997</v>
      </c>
      <c r="AM71" s="37">
        <f t="shared" si="27"/>
        <v>19622.718000000001</v>
      </c>
      <c r="AN71" s="36">
        <f t="shared" si="27"/>
        <v>949</v>
      </c>
      <c r="AO71" s="36">
        <f t="shared" si="27"/>
        <v>97.685630000000003</v>
      </c>
      <c r="AP71" s="37">
        <f t="shared" si="27"/>
        <v>65561.595480000004</v>
      </c>
      <c r="AQ71" s="46">
        <f t="shared" si="7"/>
        <v>12135</v>
      </c>
      <c r="AR71" s="46">
        <f t="shared" si="7"/>
        <v>30296.032170000006</v>
      </c>
      <c r="AS71" s="46">
        <f t="shared" si="7"/>
        <v>9024098.7454799991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91"/>
      <c r="E72" s="91"/>
      <c r="F72" s="96" t="s">
        <v>106</v>
      </c>
      <c r="G72" s="85"/>
      <c r="H72" s="85"/>
      <c r="I72" s="96" t="s">
        <v>106</v>
      </c>
      <c r="M72" s="1"/>
      <c r="N72" s="1"/>
      <c r="O72" s="38" t="s">
        <v>106</v>
      </c>
      <c r="P72" s="85"/>
      <c r="Q72" s="85"/>
      <c r="R72" s="96" t="s">
        <v>106</v>
      </c>
      <c r="X72" s="38" t="s">
        <v>78</v>
      </c>
      <c r="Y72" s="1"/>
      <c r="Z72" s="1"/>
      <c r="AA72" s="38" t="s">
        <v>106</v>
      </c>
      <c r="AD72" s="96" t="s">
        <v>106</v>
      </c>
      <c r="AE72" s="276"/>
      <c r="AF72" s="276"/>
      <c r="AG72" s="276"/>
      <c r="AJ72" s="96" t="s">
        <v>106</v>
      </c>
      <c r="AM72" s="96" t="s">
        <v>106</v>
      </c>
      <c r="AN72" s="276"/>
      <c r="AO72" s="276"/>
      <c r="AP72" s="276"/>
      <c r="AU72" s="38" t="s">
        <v>83</v>
      </c>
    </row>
    <row r="73" spans="1:49">
      <c r="D73" s="90"/>
      <c r="E73" s="91"/>
      <c r="F73" s="91"/>
      <c r="G73" s="90"/>
      <c r="H73" s="91"/>
      <c r="I73" s="91"/>
      <c r="M73" s="74"/>
      <c r="P73" s="90"/>
      <c r="Q73" s="91"/>
      <c r="R73" s="91"/>
      <c r="Y73" s="74"/>
      <c r="AR73" s="39"/>
      <c r="AS73" s="39"/>
    </row>
    <row r="74" spans="1:49">
      <c r="D74" s="91"/>
      <c r="E74" s="91"/>
      <c r="F74" s="91"/>
      <c r="G74" s="91"/>
      <c r="H74" s="91"/>
      <c r="I74" s="91"/>
    </row>
    <row r="75" spans="1:49">
      <c r="D75" s="91"/>
      <c r="E75" s="91"/>
      <c r="F75" s="91"/>
      <c r="G75" s="91"/>
      <c r="H75" s="91"/>
      <c r="I75" s="91"/>
    </row>
    <row r="76" spans="1:49">
      <c r="D76" s="91"/>
      <c r="E76" s="91"/>
      <c r="F76" s="91"/>
      <c r="G76" s="91"/>
      <c r="H76" s="91"/>
      <c r="I76" s="91"/>
    </row>
    <row r="77" spans="1:49">
      <c r="D77" s="91"/>
      <c r="E77" s="91"/>
      <c r="F77" s="91"/>
      <c r="G77" s="91"/>
      <c r="H77" s="91"/>
      <c r="I77" s="91"/>
    </row>
    <row r="78" spans="1:49">
      <c r="D78" s="91"/>
      <c r="E78" s="91"/>
      <c r="F78" s="91"/>
      <c r="G78" s="91"/>
      <c r="H78" s="91"/>
      <c r="I78" s="91"/>
    </row>
    <row r="79" spans="1:49">
      <c r="D79" s="91"/>
      <c r="E79" s="91"/>
      <c r="F79" s="91"/>
      <c r="G79" s="91"/>
      <c r="H79" s="91"/>
      <c r="I79" s="91"/>
    </row>
    <row r="80" spans="1:49">
      <c r="D80" s="91"/>
      <c r="E80" s="91"/>
      <c r="F80" s="91"/>
      <c r="G80" s="91"/>
      <c r="H80" s="91"/>
      <c r="I80" s="91"/>
    </row>
    <row r="81" spans="4:9">
      <c r="D81" s="91"/>
      <c r="E81" s="91"/>
      <c r="F81" s="91"/>
      <c r="G81" s="91"/>
      <c r="H81" s="91"/>
      <c r="I81" s="91"/>
    </row>
    <row r="82" spans="4:9">
      <c r="D82" s="91"/>
      <c r="E82" s="91"/>
      <c r="F82" s="91"/>
      <c r="G82" s="91"/>
      <c r="H82" s="91"/>
      <c r="I82" s="91"/>
    </row>
    <row r="83" spans="4:9">
      <c r="D83" s="91"/>
      <c r="E83" s="91"/>
      <c r="F83" s="91"/>
      <c r="G83" s="91"/>
      <c r="H83" s="91"/>
      <c r="I83" s="91"/>
    </row>
    <row r="84" spans="4:9">
      <c r="D84" s="91"/>
      <c r="E84" s="91"/>
      <c r="F84" s="91"/>
      <c r="G84" s="91"/>
      <c r="H84" s="91"/>
      <c r="I84" s="91"/>
    </row>
    <row r="85" spans="4:9">
      <c r="D85" s="91"/>
      <c r="E85" s="91"/>
      <c r="F85" s="91"/>
      <c r="G85" s="91"/>
      <c r="H85" s="91"/>
      <c r="I85" s="91"/>
    </row>
    <row r="86" spans="4:9">
      <c r="D86" s="91"/>
      <c r="E86" s="91"/>
      <c r="F86" s="91"/>
      <c r="G86" s="91"/>
      <c r="H86" s="91"/>
      <c r="I86" s="91"/>
    </row>
    <row r="87" spans="4:9">
      <c r="D87" s="91"/>
      <c r="E87" s="91"/>
      <c r="F87" s="91"/>
      <c r="G87" s="91"/>
      <c r="H87" s="91"/>
      <c r="I87" s="91"/>
    </row>
    <row r="88" spans="4:9">
      <c r="D88" s="91"/>
      <c r="E88" s="91"/>
      <c r="F88" s="91"/>
      <c r="G88" s="91"/>
      <c r="H88" s="91"/>
      <c r="I88" s="91"/>
    </row>
    <row r="89" spans="4:9">
      <c r="D89" s="91"/>
      <c r="E89" s="91"/>
      <c r="F89" s="91"/>
      <c r="G89" s="91"/>
      <c r="H89" s="91"/>
      <c r="I89" s="91"/>
    </row>
    <row r="90" spans="4:9">
      <c r="D90" s="91"/>
      <c r="E90" s="91"/>
      <c r="F90" s="91"/>
      <c r="G90" s="91"/>
      <c r="H90" s="91"/>
      <c r="I90" s="91"/>
    </row>
    <row r="91" spans="4:9">
      <c r="D91" s="91"/>
      <c r="E91" s="91"/>
      <c r="F91" s="91"/>
      <c r="G91" s="91"/>
      <c r="H91" s="91"/>
      <c r="I91" s="91"/>
    </row>
    <row r="92" spans="4:9">
      <c r="D92" s="91"/>
      <c r="E92" s="91"/>
      <c r="F92" s="91"/>
      <c r="G92" s="91"/>
      <c r="H92" s="91"/>
      <c r="I92" s="91"/>
    </row>
    <row r="93" spans="4:9">
      <c r="D93" s="91"/>
      <c r="E93" s="91"/>
      <c r="F93" s="91"/>
      <c r="G93" s="91"/>
      <c r="H93" s="91"/>
      <c r="I93" s="91"/>
    </row>
    <row r="94" spans="4:9">
      <c r="D94" s="91"/>
      <c r="E94" s="91"/>
      <c r="F94" s="91"/>
      <c r="G94" s="91"/>
      <c r="H94" s="91"/>
      <c r="I94" s="91"/>
    </row>
    <row r="95" spans="4:9">
      <c r="D95" s="91"/>
      <c r="E95" s="91"/>
      <c r="F95" s="91"/>
      <c r="G95" s="91"/>
      <c r="H95" s="91"/>
      <c r="I95" s="91"/>
    </row>
  </sheetData>
  <mergeCells count="78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Z1" zoomScale="40" zoomScaleNormal="40" workbookViewId="0">
      <selection activeCell="Z22" sqref="Z2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hidden="1" customWidth="1"/>
    <col min="18" max="18" width="23.625" style="1" hidden="1" customWidth="1"/>
    <col min="19" max="20" width="17.375" style="1" hidden="1" customWidth="1"/>
    <col min="21" max="21" width="23.625" style="1" hidden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7" t="str">
        <f>B2</f>
        <v>8月</v>
      </c>
      <c r="AC2" s="65"/>
      <c r="AD2" s="65"/>
      <c r="AE2" s="321"/>
      <c r="AF2" s="321"/>
      <c r="AG2" s="321"/>
      <c r="AH2" s="4"/>
      <c r="AI2" s="65"/>
      <c r="AJ2" s="65"/>
      <c r="AK2" s="65"/>
      <c r="AL2" s="65"/>
      <c r="AM2" s="65"/>
      <c r="AN2" s="321"/>
      <c r="AO2" s="321"/>
      <c r="AP2" s="321"/>
      <c r="AQ2" s="5"/>
      <c r="AR2" s="5"/>
      <c r="AS2" s="5"/>
      <c r="AT2" s="4"/>
      <c r="AU2" s="4"/>
      <c r="AV2" s="6"/>
    </row>
    <row r="3" spans="1:49" ht="21.95" customHeight="1">
      <c r="A3" s="7"/>
      <c r="D3" s="288" t="s">
        <v>2</v>
      </c>
      <c r="E3" s="289"/>
      <c r="F3" s="290"/>
      <c r="G3" s="285" t="s">
        <v>3</v>
      </c>
      <c r="H3" s="286"/>
      <c r="I3" s="291"/>
      <c r="J3" s="9" t="s">
        <v>4</v>
      </c>
      <c r="K3" s="94"/>
      <c r="L3" s="94"/>
      <c r="M3" s="285" t="s">
        <v>99</v>
      </c>
      <c r="N3" s="286"/>
      <c r="O3" s="291"/>
      <c r="P3" s="285" t="s">
        <v>5</v>
      </c>
      <c r="Q3" s="286"/>
      <c r="R3" s="291"/>
      <c r="S3" s="285" t="s">
        <v>6</v>
      </c>
      <c r="T3" s="286"/>
      <c r="U3" s="287"/>
      <c r="V3" s="94" t="s">
        <v>7</v>
      </c>
      <c r="W3" s="94"/>
      <c r="X3" s="8"/>
      <c r="Y3" s="285" t="s">
        <v>8</v>
      </c>
      <c r="Z3" s="286"/>
      <c r="AA3" s="291"/>
      <c r="AB3" s="289" t="s">
        <v>9</v>
      </c>
      <c r="AC3" s="289"/>
      <c r="AD3" s="290"/>
      <c r="AE3" s="285" t="s">
        <v>10</v>
      </c>
      <c r="AF3" s="286"/>
      <c r="AG3" s="291"/>
      <c r="AH3" s="285" t="s">
        <v>11</v>
      </c>
      <c r="AI3" s="286"/>
      <c r="AJ3" s="291"/>
      <c r="AK3" s="285" t="s">
        <v>12</v>
      </c>
      <c r="AL3" s="286"/>
      <c r="AM3" s="291"/>
      <c r="AN3" s="285" t="s">
        <v>13</v>
      </c>
      <c r="AO3" s="286"/>
      <c r="AP3" s="291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329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206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40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80" t="s">
        <v>22</v>
      </c>
      <c r="C6" s="100" t="s">
        <v>23</v>
      </c>
      <c r="D6" s="78"/>
      <c r="E6" s="78"/>
      <c r="F6" s="78"/>
      <c r="G6" s="78"/>
      <c r="H6" s="78"/>
      <c r="I6" s="78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>
        <v>16</v>
      </c>
      <c r="N6" s="76">
        <v>473.01299999999998</v>
      </c>
      <c r="O6" s="258">
        <v>180953.133</v>
      </c>
      <c r="P6" s="170">
        <v>6</v>
      </c>
      <c r="Q6" s="170">
        <v>1257.567</v>
      </c>
      <c r="R6" s="170">
        <v>222838.796</v>
      </c>
      <c r="S6" s="25"/>
      <c r="T6" s="25"/>
      <c r="U6" s="25"/>
      <c r="V6" s="25">
        <f>SUM(P6,S6)</f>
        <v>6</v>
      </c>
      <c r="W6" s="25">
        <f t="shared" ref="W6:X69" si="1">SUM(Q6,T6)</f>
        <v>1257.567</v>
      </c>
      <c r="X6" s="25">
        <f t="shared" si="1"/>
        <v>222838.796</v>
      </c>
      <c r="Y6" s="170">
        <v>1</v>
      </c>
      <c r="Z6" s="170">
        <v>547.43700000000001</v>
      </c>
      <c r="AA6" s="108">
        <v>94592.557000000001</v>
      </c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23</v>
      </c>
      <c r="AR6" s="108">
        <f t="shared" ref="AR6:AS21" si="2">SUM(K6,N6,W6,Z6,AC6,AF6,AI6,AL6,AO6)</f>
        <v>2278.0169999999998</v>
      </c>
      <c r="AS6" s="108">
        <f t="shared" si="2"/>
        <v>498384.48600000003</v>
      </c>
      <c r="AT6" s="32" t="s">
        <v>23</v>
      </c>
      <c r="AU6" s="282" t="s">
        <v>22</v>
      </c>
      <c r="AV6" s="49" t="s">
        <v>21</v>
      </c>
      <c r="AW6" s="12"/>
    </row>
    <row r="7" spans="1:49" ht="24" customHeight="1">
      <c r="A7" s="48"/>
      <c r="B7" s="281"/>
      <c r="C7" s="101" t="s">
        <v>24</v>
      </c>
      <c r="D7" s="79">
        <v>1</v>
      </c>
      <c r="E7" s="79">
        <v>42.176000000000002</v>
      </c>
      <c r="F7" s="149">
        <v>75215.027249908002</v>
      </c>
      <c r="G7" s="79"/>
      <c r="H7" s="79"/>
      <c r="I7" s="79"/>
      <c r="J7" s="116">
        <f>SUM(D7,G7)</f>
        <v>1</v>
      </c>
      <c r="K7" s="116">
        <f t="shared" si="0"/>
        <v>42.176000000000002</v>
      </c>
      <c r="L7" s="116">
        <f t="shared" si="0"/>
        <v>75215.027249908002</v>
      </c>
      <c r="M7" s="77">
        <v>54</v>
      </c>
      <c r="N7" s="77">
        <v>1920.078</v>
      </c>
      <c r="O7" s="259">
        <v>890587.24800000002</v>
      </c>
      <c r="P7" s="214">
        <v>10</v>
      </c>
      <c r="Q7" s="214">
        <v>3198.7220000000002</v>
      </c>
      <c r="R7" s="214">
        <v>578416.37399999995</v>
      </c>
      <c r="S7" s="24"/>
      <c r="T7" s="24"/>
      <c r="U7" s="24"/>
      <c r="V7" s="116">
        <f>SUM(P7,S7)</f>
        <v>10</v>
      </c>
      <c r="W7" s="116">
        <f t="shared" si="1"/>
        <v>3198.7220000000002</v>
      </c>
      <c r="X7" s="116">
        <f t="shared" si="1"/>
        <v>578416.37399999995</v>
      </c>
      <c r="Y7" s="214">
        <v>2</v>
      </c>
      <c r="Z7" s="214">
        <v>321.31700000000001</v>
      </c>
      <c r="AA7" s="109">
        <v>57762.711000000003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67</v>
      </c>
      <c r="AR7" s="45">
        <f>SUM(K7,N7,W7,Z7,AC7,AF7,AI7,AL7,AO7)</f>
        <v>5482.2930000000006</v>
      </c>
      <c r="AS7" s="45">
        <f t="shared" si="2"/>
        <v>1601981.3602499079</v>
      </c>
      <c r="AT7" s="61" t="s">
        <v>24</v>
      </c>
      <c r="AU7" s="283"/>
      <c r="AV7" s="49"/>
      <c r="AW7" s="12"/>
    </row>
    <row r="8" spans="1:49" ht="24" customHeight="1">
      <c r="A8" s="48" t="s">
        <v>25</v>
      </c>
      <c r="B8" s="280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/>
      <c r="N8" s="76"/>
      <c r="O8" s="258"/>
      <c r="P8" s="170"/>
      <c r="Q8" s="170"/>
      <c r="R8" s="170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70"/>
      <c r="Z8" s="170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82" t="s">
        <v>26</v>
      </c>
      <c r="AV8" s="49" t="s">
        <v>25</v>
      </c>
      <c r="AW8" s="12"/>
    </row>
    <row r="9" spans="1:49" ht="24" customHeight="1">
      <c r="A9" s="48"/>
      <c r="B9" s="281"/>
      <c r="C9" s="101" t="s">
        <v>24</v>
      </c>
      <c r="D9" s="79">
        <v>1</v>
      </c>
      <c r="E9" s="79">
        <v>14.545</v>
      </c>
      <c r="F9" s="79">
        <v>1147.267779406814</v>
      </c>
      <c r="G9" s="79"/>
      <c r="H9" s="79"/>
      <c r="I9" s="79"/>
      <c r="J9" s="116">
        <f t="shared" si="3"/>
        <v>1</v>
      </c>
      <c r="K9" s="116">
        <f t="shared" si="0"/>
        <v>14.545</v>
      </c>
      <c r="L9" s="116">
        <f t="shared" si="0"/>
        <v>1147.267779406814</v>
      </c>
      <c r="M9" s="77">
        <v>3</v>
      </c>
      <c r="N9" s="77">
        <v>87.126000000000005</v>
      </c>
      <c r="O9" s="259">
        <v>8402.973</v>
      </c>
      <c r="P9" s="214">
        <v>7</v>
      </c>
      <c r="Q9" s="214">
        <v>82.731999999999999</v>
      </c>
      <c r="R9" s="214">
        <v>7039.99</v>
      </c>
      <c r="S9" s="24"/>
      <c r="T9" s="24"/>
      <c r="U9" s="24"/>
      <c r="V9" s="116">
        <f t="shared" si="4"/>
        <v>7</v>
      </c>
      <c r="W9" s="116">
        <f t="shared" si="1"/>
        <v>82.731999999999999</v>
      </c>
      <c r="X9" s="116">
        <f t="shared" si="1"/>
        <v>7039.99</v>
      </c>
      <c r="Y9" s="214"/>
      <c r="Z9" s="214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11</v>
      </c>
      <c r="AR9" s="45">
        <f t="shared" si="5"/>
        <v>184.40300000000002</v>
      </c>
      <c r="AS9" s="45">
        <f t="shared" si="2"/>
        <v>16590.230779406811</v>
      </c>
      <c r="AT9" s="61" t="s">
        <v>24</v>
      </c>
      <c r="AU9" s="283"/>
      <c r="AV9" s="49"/>
      <c r="AW9" s="12"/>
    </row>
    <row r="10" spans="1:49" ht="24" customHeight="1">
      <c r="A10" s="48" t="s">
        <v>27</v>
      </c>
      <c r="B10" s="280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8"/>
      <c r="P10" s="170"/>
      <c r="Q10" s="170"/>
      <c r="R10" s="170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70"/>
      <c r="Z10" s="170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82" t="s">
        <v>28</v>
      </c>
      <c r="AV10" s="49" t="s">
        <v>27</v>
      </c>
      <c r="AW10" s="12"/>
    </row>
    <row r="11" spans="1:49" ht="24" customHeight="1">
      <c r="A11" s="26"/>
      <c r="B11" s="281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9"/>
      <c r="P11" s="214"/>
      <c r="Q11" s="214"/>
      <c r="R11" s="214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4"/>
      <c r="Z11" s="214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83"/>
      <c r="AV11" s="27"/>
      <c r="AW11" s="12"/>
    </row>
    <row r="12" spans="1:49" ht="24" customHeight="1">
      <c r="A12" s="48"/>
      <c r="B12" s="280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8"/>
      <c r="P12" s="170"/>
      <c r="Q12" s="170"/>
      <c r="R12" s="170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70"/>
      <c r="Z12" s="170"/>
      <c r="AA12" s="108"/>
      <c r="AB12" s="153">
        <v>1</v>
      </c>
      <c r="AC12" s="20">
        <v>8.6499999999999994E-2</v>
      </c>
      <c r="AD12" s="20">
        <v>3.6179999999999999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1</v>
      </c>
      <c r="AR12" s="108">
        <f t="shared" si="5"/>
        <v>8.6499999999999994E-2</v>
      </c>
      <c r="AS12" s="108">
        <f t="shared" si="2"/>
        <v>3.6179999999999999</v>
      </c>
      <c r="AT12" s="32" t="s">
        <v>23</v>
      </c>
      <c r="AU12" s="282" t="s">
        <v>29</v>
      </c>
      <c r="AV12" s="49"/>
      <c r="AW12" s="12"/>
    </row>
    <row r="13" spans="1:49" ht="24" customHeight="1">
      <c r="A13" s="48" t="s">
        <v>30</v>
      </c>
      <c r="B13" s="281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9"/>
      <c r="P13" s="214"/>
      <c r="Q13" s="214"/>
      <c r="R13" s="214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4"/>
      <c r="Z13" s="214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83"/>
      <c r="AV13" s="49" t="s">
        <v>30</v>
      </c>
      <c r="AW13" s="12"/>
    </row>
    <row r="14" spans="1:49" ht="24" customHeight="1">
      <c r="A14" s="48"/>
      <c r="B14" s="280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8"/>
      <c r="P14" s="170"/>
      <c r="Q14" s="170"/>
      <c r="R14" s="170"/>
      <c r="S14" s="40"/>
      <c r="T14" s="40"/>
      <c r="U14" s="40"/>
      <c r="V14" s="25">
        <f t="shared" si="4"/>
        <v>0</v>
      </c>
      <c r="W14" s="25">
        <f t="shared" si="1"/>
        <v>0</v>
      </c>
      <c r="X14" s="25">
        <f t="shared" si="1"/>
        <v>0</v>
      </c>
      <c r="Y14" s="170"/>
      <c r="Z14" s="170"/>
      <c r="AA14" s="108"/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0</v>
      </c>
      <c r="AR14" s="108">
        <f t="shared" si="5"/>
        <v>0</v>
      </c>
      <c r="AS14" s="108">
        <f t="shared" si="2"/>
        <v>0</v>
      </c>
      <c r="AT14" s="62" t="s">
        <v>23</v>
      </c>
      <c r="AU14" s="282" t="s">
        <v>31</v>
      </c>
      <c r="AV14" s="49"/>
      <c r="AW14" s="12"/>
    </row>
    <row r="15" spans="1:49" ht="24" customHeight="1">
      <c r="A15" s="48" t="s">
        <v>25</v>
      </c>
      <c r="B15" s="281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9"/>
      <c r="P15" s="214"/>
      <c r="Q15" s="214"/>
      <c r="R15" s="214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4"/>
      <c r="Z15" s="214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83"/>
      <c r="AV15" s="49" t="s">
        <v>25</v>
      </c>
      <c r="AW15" s="12"/>
    </row>
    <row r="16" spans="1:49" ht="24" customHeight="1">
      <c r="A16" s="48"/>
      <c r="B16" s="280" t="s">
        <v>32</v>
      </c>
      <c r="C16" s="102" t="s">
        <v>23</v>
      </c>
      <c r="D16" s="78"/>
      <c r="E16" s="78"/>
      <c r="F16" s="78"/>
      <c r="G16" s="78"/>
      <c r="H16" s="78"/>
      <c r="I16" s="78"/>
      <c r="J16" s="25">
        <f t="shared" si="3"/>
        <v>0</v>
      </c>
      <c r="K16" s="25">
        <f t="shared" si="0"/>
        <v>0</v>
      </c>
      <c r="L16" s="25">
        <f t="shared" si="0"/>
        <v>0</v>
      </c>
      <c r="M16" s="76"/>
      <c r="N16" s="76"/>
      <c r="O16" s="258"/>
      <c r="P16" s="170"/>
      <c r="Q16" s="170"/>
      <c r="R16" s="170"/>
      <c r="S16" s="40"/>
      <c r="T16" s="40"/>
      <c r="U16" s="40"/>
      <c r="V16" s="25">
        <f t="shared" si="4"/>
        <v>0</v>
      </c>
      <c r="W16" s="25">
        <f t="shared" si="1"/>
        <v>0</v>
      </c>
      <c r="X16" s="25">
        <f t="shared" si="1"/>
        <v>0</v>
      </c>
      <c r="Y16" s="170"/>
      <c r="Z16" s="170"/>
      <c r="AA16" s="108"/>
      <c r="AB16" s="153"/>
      <c r="AC16" s="20"/>
      <c r="AD16" s="20"/>
      <c r="AE16" s="20"/>
      <c r="AF16" s="20"/>
      <c r="AG16" s="20"/>
      <c r="AH16" s="20">
        <v>90</v>
      </c>
      <c r="AI16" s="20">
        <v>58.218299999999999</v>
      </c>
      <c r="AJ16" s="20">
        <v>33154.745000000003</v>
      </c>
      <c r="AK16" s="20"/>
      <c r="AL16" s="20"/>
      <c r="AM16" s="20"/>
      <c r="AN16" s="20"/>
      <c r="AO16" s="20"/>
      <c r="AP16" s="20"/>
      <c r="AQ16" s="108">
        <f t="shared" si="5"/>
        <v>90</v>
      </c>
      <c r="AR16" s="108">
        <f t="shared" si="5"/>
        <v>58.218299999999999</v>
      </c>
      <c r="AS16" s="108">
        <f t="shared" si="2"/>
        <v>33154.745000000003</v>
      </c>
      <c r="AT16" s="32" t="s">
        <v>23</v>
      </c>
      <c r="AU16" s="282" t="s">
        <v>32</v>
      </c>
      <c r="AV16" s="49"/>
      <c r="AW16" s="12"/>
    </row>
    <row r="17" spans="1:49" ht="24" customHeight="1">
      <c r="A17" s="48" t="s">
        <v>27</v>
      </c>
      <c r="B17" s="281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9"/>
      <c r="P17" s="214"/>
      <c r="Q17" s="214"/>
      <c r="R17" s="214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4"/>
      <c r="Z17" s="214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83"/>
      <c r="AV17" s="49" t="s">
        <v>27</v>
      </c>
      <c r="AW17" s="12"/>
    </row>
    <row r="18" spans="1:49" ht="24" customHeight="1">
      <c r="A18" s="48"/>
      <c r="B18" s="280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8"/>
      <c r="P18" s="170">
        <v>107</v>
      </c>
      <c r="Q18" s="170">
        <v>175.95099999999999</v>
      </c>
      <c r="R18" s="170">
        <v>72338.213000000003</v>
      </c>
      <c r="S18" s="110"/>
      <c r="T18" s="40"/>
      <c r="U18" s="40"/>
      <c r="V18" s="25">
        <f t="shared" si="4"/>
        <v>107</v>
      </c>
      <c r="W18" s="25">
        <f t="shared" si="1"/>
        <v>175.95099999999999</v>
      </c>
      <c r="X18" s="25">
        <f t="shared" si="1"/>
        <v>72338.213000000003</v>
      </c>
      <c r="Y18" s="170"/>
      <c r="Z18" s="170"/>
      <c r="AA18" s="108"/>
      <c r="AB18" s="153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08">
        <f t="shared" si="5"/>
        <v>107</v>
      </c>
      <c r="AR18" s="108">
        <f t="shared" si="5"/>
        <v>175.95099999999999</v>
      </c>
      <c r="AS18" s="108">
        <f t="shared" si="2"/>
        <v>72338.213000000003</v>
      </c>
      <c r="AT18" s="32" t="s">
        <v>23</v>
      </c>
      <c r="AU18" s="282" t="s">
        <v>33</v>
      </c>
      <c r="AV18" s="49"/>
      <c r="AW18" s="12"/>
    </row>
    <row r="19" spans="1:49" ht="24" customHeight="1">
      <c r="A19" s="26"/>
      <c r="B19" s="281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9"/>
      <c r="P19" s="214"/>
      <c r="Q19" s="214"/>
      <c r="R19" s="214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4"/>
      <c r="Z19" s="214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83"/>
      <c r="AV19" s="27"/>
      <c r="AW19" s="12"/>
    </row>
    <row r="20" spans="1:49" ht="24" customHeight="1">
      <c r="A20" s="48" t="s">
        <v>34</v>
      </c>
      <c r="B20" s="280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/>
      <c r="N20" s="76"/>
      <c r="O20" s="258"/>
      <c r="P20" s="170"/>
      <c r="Q20" s="170"/>
      <c r="R20" s="170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70"/>
      <c r="Z20" s="170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82" t="s">
        <v>35</v>
      </c>
      <c r="AV20" s="49" t="s">
        <v>34</v>
      </c>
      <c r="AW20" s="12"/>
    </row>
    <row r="21" spans="1:49" ht="24" customHeight="1">
      <c r="A21" s="48" t="s">
        <v>25</v>
      </c>
      <c r="B21" s="281"/>
      <c r="C21" s="101" t="s">
        <v>24</v>
      </c>
      <c r="D21" s="79"/>
      <c r="E21" s="79"/>
      <c r="F21" s="7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1</v>
      </c>
      <c r="N21" s="77">
        <v>24.117999999999999</v>
      </c>
      <c r="O21" s="259">
        <v>24098.687999999998</v>
      </c>
      <c r="P21" s="214"/>
      <c r="Q21" s="214"/>
      <c r="R21" s="214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4"/>
      <c r="Z21" s="214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1</v>
      </c>
      <c r="AR21" s="45">
        <f t="shared" si="5"/>
        <v>24.117999999999999</v>
      </c>
      <c r="AS21" s="45">
        <f t="shared" si="2"/>
        <v>24098.687999999998</v>
      </c>
      <c r="AT21" s="61" t="s">
        <v>24</v>
      </c>
      <c r="AU21" s="283"/>
      <c r="AV21" s="49" t="s">
        <v>25</v>
      </c>
      <c r="AW21" s="12"/>
    </row>
    <row r="22" spans="1:49" ht="24" customHeight="1">
      <c r="A22" s="48" t="s">
        <v>27</v>
      </c>
      <c r="B22" s="280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8"/>
      <c r="P22" s="170"/>
      <c r="Q22" s="170"/>
      <c r="R22" s="170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70"/>
      <c r="Z22" s="170"/>
      <c r="AA22" s="108"/>
      <c r="AB22" s="153">
        <v>2</v>
      </c>
      <c r="AC22" s="20">
        <v>2.47E-2</v>
      </c>
      <c r="AD22" s="20">
        <v>37.488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2</v>
      </c>
      <c r="AR22" s="108">
        <f t="shared" si="5"/>
        <v>2.47E-2</v>
      </c>
      <c r="AS22" s="108">
        <f t="shared" si="5"/>
        <v>37.488</v>
      </c>
      <c r="AT22" s="32" t="s">
        <v>23</v>
      </c>
      <c r="AU22" s="282" t="s">
        <v>36</v>
      </c>
      <c r="AV22" s="49" t="s">
        <v>27</v>
      </c>
      <c r="AW22" s="12"/>
    </row>
    <row r="23" spans="1:49" ht="24" customHeight="1">
      <c r="A23" s="26"/>
      <c r="B23" s="281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9"/>
      <c r="P23" s="214"/>
      <c r="Q23" s="214"/>
      <c r="R23" s="214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4"/>
      <c r="Z23" s="214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83"/>
      <c r="AV23" s="27"/>
      <c r="AW23" s="12"/>
    </row>
    <row r="24" spans="1:49" ht="24" customHeight="1">
      <c r="A24" s="48"/>
      <c r="B24" s="280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22</v>
      </c>
      <c r="N24" s="76">
        <v>111.89870000000001</v>
      </c>
      <c r="O24" s="258">
        <v>24857.248</v>
      </c>
      <c r="P24" s="170"/>
      <c r="Q24" s="170"/>
      <c r="R24" s="170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70"/>
      <c r="Z24" s="170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22</v>
      </c>
      <c r="AR24" s="108">
        <f t="shared" si="5"/>
        <v>111.89870000000001</v>
      </c>
      <c r="AS24" s="108">
        <f t="shared" si="5"/>
        <v>24857.248</v>
      </c>
      <c r="AT24" s="32" t="s">
        <v>23</v>
      </c>
      <c r="AU24" s="282" t="s">
        <v>37</v>
      </c>
      <c r="AV24" s="49"/>
      <c r="AW24" s="12"/>
    </row>
    <row r="25" spans="1:49" ht="24" customHeight="1">
      <c r="A25" s="48" t="s">
        <v>38</v>
      </c>
      <c r="B25" s="281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32</v>
      </c>
      <c r="N25" s="77">
        <v>266.93040000000002</v>
      </c>
      <c r="O25" s="259">
        <v>59801.51</v>
      </c>
      <c r="P25" s="214"/>
      <c r="Q25" s="214"/>
      <c r="R25" s="214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4"/>
      <c r="Z25" s="214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32</v>
      </c>
      <c r="AR25" s="45">
        <f t="shared" si="5"/>
        <v>266.93040000000002</v>
      </c>
      <c r="AS25" s="45">
        <f t="shared" si="5"/>
        <v>59801.51</v>
      </c>
      <c r="AT25" s="61" t="s">
        <v>24</v>
      </c>
      <c r="AU25" s="283"/>
      <c r="AV25" s="49" t="s">
        <v>38</v>
      </c>
      <c r="AW25" s="12"/>
    </row>
    <row r="26" spans="1:49" ht="24" customHeight="1">
      <c r="A26" s="48"/>
      <c r="B26" s="280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8"/>
      <c r="P26" s="170"/>
      <c r="Q26" s="170"/>
      <c r="R26" s="170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70"/>
      <c r="Z26" s="170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82" t="s">
        <v>39</v>
      </c>
      <c r="AV26" s="49"/>
      <c r="AW26" s="12"/>
    </row>
    <row r="27" spans="1:49" ht="24" customHeight="1">
      <c r="A27" s="48" t="s">
        <v>25</v>
      </c>
      <c r="B27" s="281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9"/>
      <c r="P27" s="214"/>
      <c r="Q27" s="214"/>
      <c r="R27" s="214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4"/>
      <c r="Z27" s="214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83"/>
      <c r="AV27" s="49" t="s">
        <v>25</v>
      </c>
      <c r="AW27" s="12"/>
    </row>
    <row r="28" spans="1:49" ht="24" customHeight="1">
      <c r="A28" s="48"/>
      <c r="B28" s="280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8"/>
      <c r="P28" s="170"/>
      <c r="Q28" s="170"/>
      <c r="R28" s="170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70"/>
      <c r="Z28" s="170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82" t="s">
        <v>40</v>
      </c>
      <c r="AV28" s="49"/>
      <c r="AW28" s="12"/>
    </row>
    <row r="29" spans="1:49" ht="24" customHeight="1">
      <c r="A29" s="48" t="s">
        <v>27</v>
      </c>
      <c r="B29" s="281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9"/>
      <c r="P29" s="214"/>
      <c r="Q29" s="214"/>
      <c r="R29" s="214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4"/>
      <c r="Z29" s="214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83"/>
      <c r="AV29" s="49" t="s">
        <v>27</v>
      </c>
      <c r="AW29" s="12"/>
    </row>
    <row r="30" spans="1:49" ht="24" customHeight="1">
      <c r="A30" s="48"/>
      <c r="B30" s="280" t="s">
        <v>41</v>
      </c>
      <c r="C30" s="102" t="s">
        <v>23</v>
      </c>
      <c r="D30" s="78">
        <v>48</v>
      </c>
      <c r="E30" s="78">
        <v>14.5343</v>
      </c>
      <c r="F30" s="78">
        <v>15418.727723237474</v>
      </c>
      <c r="G30" s="78">
        <v>58</v>
      </c>
      <c r="H30" s="78">
        <v>14.4017</v>
      </c>
      <c r="I30" s="78">
        <v>18148.495999999999</v>
      </c>
      <c r="J30" s="25">
        <f t="shared" si="3"/>
        <v>106</v>
      </c>
      <c r="K30" s="25">
        <f t="shared" si="3"/>
        <v>28.936</v>
      </c>
      <c r="L30" s="25">
        <f t="shared" si="3"/>
        <v>33567.223723237475</v>
      </c>
      <c r="M30" s="76"/>
      <c r="N30" s="76"/>
      <c r="O30" s="258"/>
      <c r="P30" s="170"/>
      <c r="Q30" s="170"/>
      <c r="R30" s="170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70">
        <v>90</v>
      </c>
      <c r="Z30" s="170">
        <v>66.922200000000004</v>
      </c>
      <c r="AA30" s="108">
        <v>16235.806</v>
      </c>
      <c r="AB30" s="153">
        <v>325</v>
      </c>
      <c r="AC30" s="20">
        <v>5.3834</v>
      </c>
      <c r="AD30" s="20">
        <v>5751.3850000000002</v>
      </c>
      <c r="AE30" s="20">
        <v>2</v>
      </c>
      <c r="AF30" s="20">
        <v>8.6400000000000005E-2</v>
      </c>
      <c r="AG30" s="20">
        <f>91.66*1.08</f>
        <v>98.992800000000003</v>
      </c>
      <c r="AH30" s="20">
        <v>63</v>
      </c>
      <c r="AI30" s="20">
        <v>10.031599999999999</v>
      </c>
      <c r="AJ30" s="20">
        <v>11857.582</v>
      </c>
      <c r="AK30" s="20">
        <v>208</v>
      </c>
      <c r="AL30" s="20">
        <v>11.0083</v>
      </c>
      <c r="AM30" s="20">
        <v>11642.796</v>
      </c>
      <c r="AN30" s="20">
        <v>385</v>
      </c>
      <c r="AO30" s="20">
        <v>30.540199999999999</v>
      </c>
      <c r="AP30" s="20">
        <f>23209.621*1.08</f>
        <v>25066.39068</v>
      </c>
      <c r="AQ30" s="108">
        <f t="shared" si="5"/>
        <v>1179</v>
      </c>
      <c r="AR30" s="108">
        <f t="shared" si="5"/>
        <v>152.90809999999999</v>
      </c>
      <c r="AS30" s="108">
        <f t="shared" si="5"/>
        <v>104220.17620323747</v>
      </c>
      <c r="AT30" s="32" t="s">
        <v>23</v>
      </c>
      <c r="AU30" s="282" t="s">
        <v>41</v>
      </c>
      <c r="AV30" s="28"/>
      <c r="AW30" s="12"/>
    </row>
    <row r="31" spans="1:49" ht="24" customHeight="1">
      <c r="A31" s="26"/>
      <c r="B31" s="281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9"/>
      <c r="P31" s="214"/>
      <c r="Q31" s="214"/>
      <c r="R31" s="214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4"/>
      <c r="Z31" s="214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83"/>
      <c r="AV31" s="27"/>
      <c r="AW31" s="12"/>
    </row>
    <row r="32" spans="1:49" ht="24" customHeight="1">
      <c r="A32" s="48" t="s">
        <v>42</v>
      </c>
      <c r="B32" s="280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132</v>
      </c>
      <c r="N32" s="76">
        <v>78.538899999999998</v>
      </c>
      <c r="O32" s="258">
        <v>22976.948</v>
      </c>
      <c r="P32" s="170">
        <v>195</v>
      </c>
      <c r="Q32" s="170">
        <v>1377.6135999999999</v>
      </c>
      <c r="R32" s="170">
        <v>308569.09100000001</v>
      </c>
      <c r="S32" s="40"/>
      <c r="T32" s="40"/>
      <c r="U32" s="40"/>
      <c r="V32" s="25">
        <f t="shared" si="4"/>
        <v>195</v>
      </c>
      <c r="W32" s="25">
        <f t="shared" si="1"/>
        <v>1377.6135999999999</v>
      </c>
      <c r="X32" s="25">
        <f t="shared" si="1"/>
        <v>308569.09100000001</v>
      </c>
      <c r="Y32" s="170">
        <v>103</v>
      </c>
      <c r="Z32" s="170">
        <v>908.81880000000001</v>
      </c>
      <c r="AA32" s="108">
        <v>205599.93400000001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430</v>
      </c>
      <c r="AR32" s="108">
        <f t="shared" si="5"/>
        <v>2364.9713000000002</v>
      </c>
      <c r="AS32" s="108">
        <f t="shared" si="5"/>
        <v>537145.973</v>
      </c>
      <c r="AT32" s="53" t="s">
        <v>23</v>
      </c>
      <c r="AU32" s="282" t="s">
        <v>43</v>
      </c>
      <c r="AV32" s="49" t="s">
        <v>42</v>
      </c>
      <c r="AW32" s="12"/>
    </row>
    <row r="33" spans="1:49" ht="24" customHeight="1">
      <c r="A33" s="48" t="s">
        <v>44</v>
      </c>
      <c r="B33" s="281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9"/>
      <c r="P33" s="214"/>
      <c r="Q33" s="214"/>
      <c r="R33" s="214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4"/>
      <c r="Z33" s="214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83"/>
      <c r="AV33" s="49" t="s">
        <v>44</v>
      </c>
      <c r="AW33" s="12"/>
    </row>
    <row r="34" spans="1:49" ht="24" customHeight="1">
      <c r="A34" s="48" t="s">
        <v>25</v>
      </c>
      <c r="B34" s="280" t="s">
        <v>45</v>
      </c>
      <c r="C34" s="102" t="s">
        <v>23</v>
      </c>
      <c r="D34" s="78"/>
      <c r="E34" s="78"/>
      <c r="F34" s="78"/>
      <c r="G34" s="78">
        <v>5</v>
      </c>
      <c r="H34" s="78">
        <v>0.185</v>
      </c>
      <c r="I34" s="78">
        <v>227.71700000000001</v>
      </c>
      <c r="J34" s="25">
        <f t="shared" si="3"/>
        <v>5</v>
      </c>
      <c r="K34" s="25">
        <f t="shared" si="3"/>
        <v>0.185</v>
      </c>
      <c r="L34" s="25">
        <f t="shared" si="3"/>
        <v>227.71700000000001</v>
      </c>
      <c r="M34" s="76">
        <v>90</v>
      </c>
      <c r="N34" s="76">
        <v>29.029599999999999</v>
      </c>
      <c r="O34" s="258">
        <v>11211.398999999999</v>
      </c>
      <c r="P34" s="170"/>
      <c r="Q34" s="170"/>
      <c r="R34" s="170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70"/>
      <c r="Z34" s="170"/>
      <c r="AA34" s="108"/>
      <c r="AB34" s="153">
        <v>149</v>
      </c>
      <c r="AC34" s="20">
        <v>26.134899999999998</v>
      </c>
      <c r="AD34" s="20">
        <v>2856.7249999999999</v>
      </c>
      <c r="AE34" s="20"/>
      <c r="AF34" s="20"/>
      <c r="AG34" s="20"/>
      <c r="AH34" s="20">
        <v>8</v>
      </c>
      <c r="AI34" s="20">
        <v>0.45850000000000002</v>
      </c>
      <c r="AJ34" s="20">
        <v>462.51299999999998</v>
      </c>
      <c r="AK34" s="20"/>
      <c r="AL34" s="20"/>
      <c r="AM34" s="20"/>
      <c r="AN34" s="20">
        <v>1</v>
      </c>
      <c r="AO34" s="20">
        <v>1.1000000000000001E-3</v>
      </c>
      <c r="AP34" s="20">
        <f>1.65*1.08</f>
        <v>1.782</v>
      </c>
      <c r="AQ34" s="108">
        <f t="shared" si="5"/>
        <v>253</v>
      </c>
      <c r="AR34" s="108">
        <f t="shared" si="5"/>
        <v>55.809099999999994</v>
      </c>
      <c r="AS34" s="108">
        <f t="shared" si="5"/>
        <v>14760.136</v>
      </c>
      <c r="AT34" s="62" t="s">
        <v>23</v>
      </c>
      <c r="AU34" s="282" t="s">
        <v>45</v>
      </c>
      <c r="AV34" s="49" t="s">
        <v>25</v>
      </c>
      <c r="AW34" s="12"/>
    </row>
    <row r="35" spans="1:49" ht="24" customHeight="1">
      <c r="A35" s="26" t="s">
        <v>27</v>
      </c>
      <c r="B35" s="281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9"/>
      <c r="P35" s="214"/>
      <c r="Q35" s="214"/>
      <c r="R35" s="214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4"/>
      <c r="Z35" s="214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83"/>
      <c r="AV35" s="27" t="s">
        <v>27</v>
      </c>
      <c r="AW35" s="12"/>
    </row>
    <row r="36" spans="1:49" ht="24" customHeight="1">
      <c r="A36" s="48" t="s">
        <v>46</v>
      </c>
      <c r="B36" s="280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8"/>
      <c r="P36" s="170"/>
      <c r="Q36" s="170"/>
      <c r="R36" s="170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70"/>
      <c r="Z36" s="170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82" t="s">
        <v>47</v>
      </c>
      <c r="AV36" s="49" t="s">
        <v>46</v>
      </c>
      <c r="AW36" s="12"/>
    </row>
    <row r="37" spans="1:49" ht="24" customHeight="1">
      <c r="A37" s="48" t="s">
        <v>25</v>
      </c>
      <c r="B37" s="281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9"/>
      <c r="P37" s="214"/>
      <c r="Q37" s="214"/>
      <c r="R37" s="214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4"/>
      <c r="Z37" s="214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83"/>
      <c r="AV37" s="49" t="s">
        <v>25</v>
      </c>
      <c r="AW37" s="12"/>
    </row>
    <row r="38" spans="1:49" ht="24" customHeight="1">
      <c r="A38" s="48" t="s">
        <v>27</v>
      </c>
      <c r="B38" s="280" t="s">
        <v>48</v>
      </c>
      <c r="C38" s="102" t="s">
        <v>23</v>
      </c>
      <c r="D38" s="78">
        <v>27</v>
      </c>
      <c r="E38" s="78">
        <v>1.6815</v>
      </c>
      <c r="F38" s="78">
        <v>1315.5749763857395</v>
      </c>
      <c r="G38" s="78"/>
      <c r="H38" s="78"/>
      <c r="I38" s="78"/>
      <c r="J38" s="25">
        <f t="shared" si="3"/>
        <v>27</v>
      </c>
      <c r="K38" s="25">
        <f t="shared" si="3"/>
        <v>1.6815</v>
      </c>
      <c r="L38" s="25">
        <f t="shared" si="3"/>
        <v>1315.5749763857395</v>
      </c>
      <c r="M38" s="76"/>
      <c r="N38" s="76"/>
      <c r="O38" s="258"/>
      <c r="P38" s="170"/>
      <c r="Q38" s="170"/>
      <c r="R38" s="170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70"/>
      <c r="Z38" s="170"/>
      <c r="AA38" s="108"/>
      <c r="AB38" s="153">
        <v>17</v>
      </c>
      <c r="AC38" s="20">
        <v>0.36849999999999999</v>
      </c>
      <c r="AD38" s="20">
        <v>55.359000000000002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44</v>
      </c>
      <c r="AR38" s="108">
        <f t="shared" si="5"/>
        <v>2.0499999999999998</v>
      </c>
      <c r="AS38" s="108">
        <f t="shared" si="5"/>
        <v>1370.9339763857395</v>
      </c>
      <c r="AT38" s="32" t="s">
        <v>23</v>
      </c>
      <c r="AU38" s="282" t="s">
        <v>48</v>
      </c>
      <c r="AV38" s="49" t="s">
        <v>27</v>
      </c>
      <c r="AW38" s="12"/>
    </row>
    <row r="39" spans="1:49" ht="24" customHeight="1">
      <c r="A39" s="26" t="s">
        <v>49</v>
      </c>
      <c r="B39" s="281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9"/>
      <c r="P39" s="214"/>
      <c r="Q39" s="214"/>
      <c r="R39" s="214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4"/>
      <c r="Z39" s="214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83"/>
      <c r="AV39" s="27" t="s">
        <v>49</v>
      </c>
      <c r="AW39" s="12"/>
    </row>
    <row r="40" spans="1:49" ht="24" customHeight="1">
      <c r="A40" s="48"/>
      <c r="B40" s="280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/>
      <c r="N40" s="76"/>
      <c r="O40" s="258"/>
      <c r="P40" s="170"/>
      <c r="Q40" s="170"/>
      <c r="R40" s="170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70"/>
      <c r="Z40" s="170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82" t="s">
        <v>50</v>
      </c>
      <c r="AV40" s="49"/>
      <c r="AW40" s="12"/>
    </row>
    <row r="41" spans="1:49" ht="24" customHeight="1">
      <c r="A41" s="48" t="s">
        <v>51</v>
      </c>
      <c r="B41" s="281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9"/>
      <c r="P41" s="214"/>
      <c r="Q41" s="214"/>
      <c r="R41" s="214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4"/>
      <c r="Z41" s="214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83"/>
      <c r="AV41" s="49" t="s">
        <v>51</v>
      </c>
      <c r="AW41" s="12"/>
    </row>
    <row r="42" spans="1:49" ht="24" customHeight="1">
      <c r="A42" s="48"/>
      <c r="B42" s="280" t="s">
        <v>52</v>
      </c>
      <c r="C42" s="102" t="s">
        <v>23</v>
      </c>
      <c r="D42" s="78"/>
      <c r="E42" s="78"/>
      <c r="F42" s="78"/>
      <c r="G42" s="78"/>
      <c r="H42" s="78"/>
      <c r="I42" s="78"/>
      <c r="J42" s="25">
        <f t="shared" si="3"/>
        <v>0</v>
      </c>
      <c r="K42" s="25">
        <f t="shared" si="3"/>
        <v>0</v>
      </c>
      <c r="L42" s="25">
        <f t="shared" si="3"/>
        <v>0</v>
      </c>
      <c r="M42" s="76">
        <v>9</v>
      </c>
      <c r="N42" s="76">
        <v>264.27359999999999</v>
      </c>
      <c r="O42" s="258">
        <v>46347.224999999999</v>
      </c>
      <c r="P42" s="170"/>
      <c r="Q42" s="170"/>
      <c r="R42" s="170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70"/>
      <c r="Z42" s="170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9</v>
      </c>
      <c r="AR42" s="108">
        <f t="shared" si="5"/>
        <v>264.27359999999999</v>
      </c>
      <c r="AS42" s="108">
        <f t="shared" si="5"/>
        <v>46347.224999999999</v>
      </c>
      <c r="AT42" s="32" t="s">
        <v>23</v>
      </c>
      <c r="AU42" s="282" t="s">
        <v>52</v>
      </c>
      <c r="AV42" s="49"/>
      <c r="AW42" s="12"/>
    </row>
    <row r="43" spans="1:49" ht="24" customHeight="1">
      <c r="A43" s="48" t="s">
        <v>53</v>
      </c>
      <c r="B43" s="281"/>
      <c r="C43" s="101" t="s">
        <v>24</v>
      </c>
      <c r="D43" s="79">
        <v>3</v>
      </c>
      <c r="E43" s="79">
        <v>30.452400000000001</v>
      </c>
      <c r="F43" s="79">
        <v>24248.131484751757</v>
      </c>
      <c r="G43" s="79">
        <v>9</v>
      </c>
      <c r="H43" s="79">
        <v>143.78960000000001</v>
      </c>
      <c r="I43" s="79">
        <v>86499.781000000003</v>
      </c>
      <c r="J43" s="116">
        <f t="shared" si="3"/>
        <v>12</v>
      </c>
      <c r="K43" s="116">
        <f t="shared" si="3"/>
        <v>174.24200000000002</v>
      </c>
      <c r="L43" s="116">
        <f t="shared" si="3"/>
        <v>110747.91248475175</v>
      </c>
      <c r="M43" s="77">
        <v>13</v>
      </c>
      <c r="N43" s="77">
        <v>159.3622</v>
      </c>
      <c r="O43" s="259">
        <v>31657.966</v>
      </c>
      <c r="P43" s="214"/>
      <c r="Q43" s="214"/>
      <c r="R43" s="214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4"/>
      <c r="Z43" s="214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25</v>
      </c>
      <c r="AR43" s="45">
        <f t="shared" si="5"/>
        <v>333.60419999999999</v>
      </c>
      <c r="AS43" s="45">
        <f t="shared" si="5"/>
        <v>142405.87848475174</v>
      </c>
      <c r="AT43" s="61" t="s">
        <v>24</v>
      </c>
      <c r="AU43" s="283"/>
      <c r="AV43" s="49" t="s">
        <v>53</v>
      </c>
      <c r="AW43" s="12"/>
    </row>
    <row r="44" spans="1:49" ht="24" customHeight="1">
      <c r="A44" s="48"/>
      <c r="B44" s="280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/>
      <c r="N44" s="76"/>
      <c r="O44" s="258"/>
      <c r="P44" s="170"/>
      <c r="Q44" s="170"/>
      <c r="R44" s="170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70"/>
      <c r="Z44" s="170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0</v>
      </c>
      <c r="AR44" s="108">
        <f t="shared" si="5"/>
        <v>0</v>
      </c>
      <c r="AS44" s="108">
        <f t="shared" si="5"/>
        <v>0</v>
      </c>
      <c r="AT44" s="62" t="s">
        <v>23</v>
      </c>
      <c r="AU44" s="282" t="s">
        <v>54</v>
      </c>
      <c r="AV44" s="49"/>
      <c r="AW44" s="12"/>
    </row>
    <row r="45" spans="1:49" ht="24" customHeight="1">
      <c r="A45" s="48" t="s">
        <v>27</v>
      </c>
      <c r="B45" s="281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/>
      <c r="N45" s="77"/>
      <c r="O45" s="259"/>
      <c r="P45" s="214"/>
      <c r="Q45" s="214"/>
      <c r="R45" s="214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4"/>
      <c r="Z45" s="214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83"/>
      <c r="AV45" s="29" t="s">
        <v>27</v>
      </c>
      <c r="AW45" s="12"/>
    </row>
    <row r="46" spans="1:49" ht="24" customHeight="1">
      <c r="A46" s="48"/>
      <c r="B46" s="280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8"/>
      <c r="P46" s="170"/>
      <c r="Q46" s="170"/>
      <c r="R46" s="170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70"/>
      <c r="Z46" s="170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82" t="s">
        <v>55</v>
      </c>
      <c r="AV46" s="29"/>
      <c r="AW46" s="12"/>
    </row>
    <row r="47" spans="1:49" ht="24" customHeight="1">
      <c r="A47" s="26"/>
      <c r="B47" s="281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9"/>
      <c r="P47" s="214"/>
      <c r="Q47" s="214"/>
      <c r="R47" s="214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4"/>
      <c r="Z47" s="214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83"/>
      <c r="AV47" s="30"/>
      <c r="AW47" s="12"/>
    </row>
    <row r="48" spans="1:49" ht="24" customHeight="1">
      <c r="A48" s="48"/>
      <c r="B48" s="280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57</v>
      </c>
      <c r="N48" s="76">
        <v>5.7640000000000002</v>
      </c>
      <c r="O48" s="258">
        <v>2932.12</v>
      </c>
      <c r="P48" s="170">
        <v>17</v>
      </c>
      <c r="Q48" s="170">
        <v>3.7919999999999998</v>
      </c>
      <c r="R48" s="170">
        <v>1959.1959999999999</v>
      </c>
      <c r="S48" s="111"/>
      <c r="T48" s="40"/>
      <c r="U48" s="40"/>
      <c r="V48" s="25">
        <f t="shared" si="4"/>
        <v>17</v>
      </c>
      <c r="W48" s="25">
        <f t="shared" si="1"/>
        <v>3.7919999999999998</v>
      </c>
      <c r="X48" s="25">
        <f t="shared" si="1"/>
        <v>1959.1959999999999</v>
      </c>
      <c r="Y48" s="170">
        <v>24</v>
      </c>
      <c r="Z48" s="170">
        <v>5.0735000000000001</v>
      </c>
      <c r="AA48" s="108">
        <v>2476.9470000000001</v>
      </c>
      <c r="AB48" s="153">
        <v>4</v>
      </c>
      <c r="AC48" s="20">
        <v>0.42</v>
      </c>
      <c r="AD48" s="20">
        <v>204.42099999999999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102</v>
      </c>
      <c r="AR48" s="108">
        <f t="shared" si="5"/>
        <v>15.0495</v>
      </c>
      <c r="AS48" s="108">
        <f t="shared" si="5"/>
        <v>7572.6840000000002</v>
      </c>
      <c r="AT48" s="32" t="s">
        <v>23</v>
      </c>
      <c r="AU48" s="282" t="s">
        <v>56</v>
      </c>
      <c r="AV48" s="29"/>
      <c r="AW48" s="12"/>
    </row>
    <row r="49" spans="1:49" ht="24" customHeight="1">
      <c r="A49" s="48" t="s">
        <v>57</v>
      </c>
      <c r="B49" s="281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>
        <v>1</v>
      </c>
      <c r="N49" s="77">
        <v>0.23</v>
      </c>
      <c r="O49" s="259">
        <v>98.432000000000002</v>
      </c>
      <c r="P49" s="214"/>
      <c r="Q49" s="214"/>
      <c r="R49" s="214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4"/>
      <c r="Z49" s="214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1</v>
      </c>
      <c r="AR49" s="45">
        <f t="shared" si="5"/>
        <v>0.23</v>
      </c>
      <c r="AS49" s="45">
        <f t="shared" si="5"/>
        <v>98.432000000000002</v>
      </c>
      <c r="AT49" s="61" t="s">
        <v>24</v>
      </c>
      <c r="AU49" s="283"/>
      <c r="AV49" s="29" t="s">
        <v>57</v>
      </c>
      <c r="AW49" s="12"/>
    </row>
    <row r="50" spans="1:49" ht="24" customHeight="1">
      <c r="A50" s="48"/>
      <c r="B50" s="280" t="s">
        <v>58</v>
      </c>
      <c r="C50" s="102" t="s">
        <v>23</v>
      </c>
      <c r="D50" s="78"/>
      <c r="E50" s="78"/>
      <c r="F50" s="78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6"/>
      <c r="N50" s="76"/>
      <c r="O50" s="258"/>
      <c r="P50" s="170"/>
      <c r="Q50" s="170"/>
      <c r="R50" s="170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70">
        <v>1</v>
      </c>
      <c r="Z50" s="170">
        <v>120.91</v>
      </c>
      <c r="AA50" s="108">
        <v>39334.415999999997</v>
      </c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1</v>
      </c>
      <c r="AR50" s="108">
        <f t="shared" si="5"/>
        <v>120.91</v>
      </c>
      <c r="AS50" s="108">
        <f t="shared" si="5"/>
        <v>39334.415999999997</v>
      </c>
      <c r="AT50" s="32" t="s">
        <v>23</v>
      </c>
      <c r="AU50" s="282" t="s">
        <v>58</v>
      </c>
      <c r="AV50" s="28"/>
      <c r="AW50" s="12"/>
    </row>
    <row r="51" spans="1:49" ht="24" customHeight="1">
      <c r="A51" s="48"/>
      <c r="B51" s="281"/>
      <c r="C51" s="101" t="s">
        <v>24</v>
      </c>
      <c r="D51" s="79">
        <v>1</v>
      </c>
      <c r="E51" s="79">
        <v>229.072</v>
      </c>
      <c r="F51" s="79">
        <v>69308.137995935278</v>
      </c>
      <c r="G51" s="79"/>
      <c r="H51" s="79"/>
      <c r="I51" s="79"/>
      <c r="J51" s="116">
        <f t="shared" si="3"/>
        <v>1</v>
      </c>
      <c r="K51" s="116">
        <f t="shared" si="3"/>
        <v>229.072</v>
      </c>
      <c r="L51" s="116">
        <f t="shared" si="3"/>
        <v>69308.137995935278</v>
      </c>
      <c r="M51" s="77"/>
      <c r="N51" s="77"/>
      <c r="O51" s="259"/>
      <c r="P51" s="214"/>
      <c r="Q51" s="214"/>
      <c r="R51" s="214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4"/>
      <c r="Z51" s="214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1</v>
      </c>
      <c r="AR51" s="45">
        <f t="shared" si="5"/>
        <v>229.072</v>
      </c>
      <c r="AS51" s="45">
        <f t="shared" si="5"/>
        <v>69308.137995935278</v>
      </c>
      <c r="AT51" s="61" t="s">
        <v>24</v>
      </c>
      <c r="AU51" s="283"/>
      <c r="AV51" s="29"/>
      <c r="AW51" s="12"/>
    </row>
    <row r="52" spans="1:49" ht="24" customHeight="1">
      <c r="A52" s="48"/>
      <c r="B52" s="280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8"/>
      <c r="P52" s="170"/>
      <c r="Q52" s="170"/>
      <c r="R52" s="170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70"/>
      <c r="Z52" s="170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82" t="s">
        <v>59</v>
      </c>
      <c r="AV52" s="29"/>
      <c r="AW52" s="12"/>
    </row>
    <row r="53" spans="1:49" ht="24" customHeight="1">
      <c r="A53" s="48" t="s">
        <v>27</v>
      </c>
      <c r="B53" s="281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143</v>
      </c>
      <c r="N53" s="77">
        <v>2197.9589999999998</v>
      </c>
      <c r="O53" s="259">
        <v>718653.15800000005</v>
      </c>
      <c r="P53" s="214"/>
      <c r="Q53" s="214"/>
      <c r="R53" s="214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4"/>
      <c r="Z53" s="214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143</v>
      </c>
      <c r="AR53" s="45">
        <f t="shared" si="5"/>
        <v>2197.9589999999998</v>
      </c>
      <c r="AS53" s="45">
        <f t="shared" si="5"/>
        <v>718653.15800000005</v>
      </c>
      <c r="AT53" s="61" t="s">
        <v>24</v>
      </c>
      <c r="AU53" s="283"/>
      <c r="AV53" s="29" t="s">
        <v>27</v>
      </c>
      <c r="AW53" s="12"/>
    </row>
    <row r="54" spans="1:49" ht="24" customHeight="1">
      <c r="A54" s="48"/>
      <c r="B54" s="280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8"/>
      <c r="P54" s="170"/>
      <c r="Q54" s="170"/>
      <c r="R54" s="170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70"/>
      <c r="Z54" s="170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5</v>
      </c>
      <c r="AL54" s="20">
        <v>9.9400000000000002E-2</v>
      </c>
      <c r="AM54" s="20">
        <v>45.542999999999999</v>
      </c>
      <c r="AN54" s="20"/>
      <c r="AO54" s="20"/>
      <c r="AP54" s="20"/>
      <c r="AQ54" s="108">
        <f t="shared" si="5"/>
        <v>5</v>
      </c>
      <c r="AR54" s="108">
        <f t="shared" si="5"/>
        <v>9.9400000000000002E-2</v>
      </c>
      <c r="AS54" s="108">
        <f t="shared" si="5"/>
        <v>45.542999999999999</v>
      </c>
      <c r="AT54" s="62" t="s">
        <v>23</v>
      </c>
      <c r="AU54" s="282" t="s">
        <v>60</v>
      </c>
      <c r="AV54" s="49"/>
      <c r="AW54" s="12"/>
    </row>
    <row r="55" spans="1:49" ht="24" customHeight="1">
      <c r="A55" s="26"/>
      <c r="B55" s="281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9"/>
      <c r="P55" s="214"/>
      <c r="Q55" s="214"/>
      <c r="R55" s="214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4"/>
      <c r="Z55" s="214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83"/>
      <c r="AV55" s="27"/>
      <c r="AW55" s="12"/>
    </row>
    <row r="56" spans="1:49" ht="24" customHeight="1">
      <c r="A56" s="292" t="s">
        <v>61</v>
      </c>
      <c r="B56" s="282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>
        <v>99</v>
      </c>
      <c r="N56" s="76">
        <v>54.363999999999997</v>
      </c>
      <c r="O56" s="258">
        <v>58012.190999999999</v>
      </c>
      <c r="P56" s="170"/>
      <c r="Q56" s="170"/>
      <c r="R56" s="17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70"/>
      <c r="Z56" s="170"/>
      <c r="AA56" s="108"/>
      <c r="AB56" s="153">
        <v>1</v>
      </c>
      <c r="AC56" s="20">
        <v>0.14000000000000001</v>
      </c>
      <c r="AD56" s="20">
        <v>137.59200000000001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100</v>
      </c>
      <c r="AR56" s="108">
        <f t="shared" si="5"/>
        <v>54.503999999999998</v>
      </c>
      <c r="AS56" s="108">
        <f t="shared" si="5"/>
        <v>58149.782999999996</v>
      </c>
      <c r="AT56" s="31" t="s">
        <v>23</v>
      </c>
      <c r="AU56" s="294" t="s">
        <v>61</v>
      </c>
      <c r="AV56" s="295" t="s">
        <v>64</v>
      </c>
      <c r="AW56" s="12"/>
    </row>
    <row r="57" spans="1:49" ht="24" customHeight="1">
      <c r="A57" s="293"/>
      <c r="B57" s="283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48</v>
      </c>
      <c r="N57" s="77">
        <v>43.3752</v>
      </c>
      <c r="O57" s="259">
        <v>46851.392</v>
      </c>
      <c r="P57" s="214"/>
      <c r="Q57" s="214"/>
      <c r="R57" s="214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4"/>
      <c r="Z57" s="214"/>
      <c r="AA57" s="109"/>
      <c r="AB57" s="157"/>
      <c r="AC57" s="23"/>
      <c r="AD57" s="23"/>
      <c r="AE57" s="23"/>
      <c r="AF57" s="23"/>
      <c r="AG57" s="23"/>
      <c r="AH57" s="157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48</v>
      </c>
      <c r="AR57" s="45">
        <f t="shared" si="5"/>
        <v>43.3752</v>
      </c>
      <c r="AS57" s="45">
        <f t="shared" si="5"/>
        <v>46851.392</v>
      </c>
      <c r="AT57" s="22" t="s">
        <v>24</v>
      </c>
      <c r="AU57" s="296"/>
      <c r="AV57" s="297"/>
      <c r="AW57" s="12"/>
    </row>
    <row r="58" spans="1:49" ht="24" customHeight="1">
      <c r="A58" s="7" t="s">
        <v>64</v>
      </c>
      <c r="C58" s="103" t="s">
        <v>23</v>
      </c>
      <c r="D58" s="80"/>
      <c r="E58" s="151"/>
      <c r="F58" s="80"/>
      <c r="G58" s="207"/>
      <c r="H58" s="201"/>
      <c r="I58" s="201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60">
        <v>1009</v>
      </c>
      <c r="N58" s="261">
        <v>22.472799999999999</v>
      </c>
      <c r="O58" s="262">
        <v>21146.093000000001</v>
      </c>
      <c r="P58" s="217">
        <v>3</v>
      </c>
      <c r="Q58" s="217">
        <v>12.7904</v>
      </c>
      <c r="R58" s="217">
        <v>2226.0529999999999</v>
      </c>
      <c r="S58" s="51"/>
      <c r="T58" s="51"/>
      <c r="U58" s="42"/>
      <c r="V58" s="25">
        <f t="shared" si="4"/>
        <v>3</v>
      </c>
      <c r="W58" s="25">
        <f t="shared" si="1"/>
        <v>12.7904</v>
      </c>
      <c r="X58" s="25">
        <f t="shared" si="1"/>
        <v>2226.0529999999999</v>
      </c>
      <c r="Y58" s="217">
        <v>236</v>
      </c>
      <c r="Z58" s="217">
        <v>344.62639999999999</v>
      </c>
      <c r="AA58" s="330">
        <v>187356.90700000001</v>
      </c>
      <c r="AB58" s="188">
        <v>801</v>
      </c>
      <c r="AC58" s="174">
        <v>105.84375</v>
      </c>
      <c r="AD58" s="174">
        <v>57993.77</v>
      </c>
      <c r="AE58" s="188"/>
      <c r="AF58" s="174"/>
      <c r="AG58" s="174"/>
      <c r="AH58" s="184"/>
      <c r="AI58" s="185"/>
      <c r="AJ58" s="185"/>
      <c r="AK58" s="185">
        <v>64</v>
      </c>
      <c r="AL58" s="185">
        <v>2.2212000000000001</v>
      </c>
      <c r="AM58" s="185">
        <v>1952.424</v>
      </c>
      <c r="AN58" s="174">
        <v>17</v>
      </c>
      <c r="AO58" s="174">
        <v>1.4419999999999999</v>
      </c>
      <c r="AP58" s="174">
        <f>1457.52*1.08</f>
        <v>1574.1216000000002</v>
      </c>
      <c r="AQ58" s="108">
        <f t="shared" ref="AQ58:AS71" si="7">SUM(J58,M58,V58,Y58,AB58,AE58,AH58,AK58,AN58)</f>
        <v>2130</v>
      </c>
      <c r="AR58" s="108">
        <f t="shared" si="7"/>
        <v>489.39654999999999</v>
      </c>
      <c r="AS58" s="108">
        <f t="shared" si="7"/>
        <v>272249.36860000005</v>
      </c>
      <c r="AT58" s="32" t="s">
        <v>23</v>
      </c>
      <c r="AU58" s="34"/>
      <c r="AV58" s="49" t="s">
        <v>64</v>
      </c>
      <c r="AW58" s="12"/>
    </row>
    <row r="59" spans="1:49" ht="24" customHeight="1">
      <c r="A59" s="298" t="s">
        <v>65</v>
      </c>
      <c r="B59" s="299"/>
      <c r="C59" s="104" t="s">
        <v>66</v>
      </c>
      <c r="D59" s="152"/>
      <c r="E59" s="78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9"/>
      <c r="N59" s="76"/>
      <c r="O59" s="263"/>
      <c r="P59" s="170"/>
      <c r="Q59" s="216"/>
      <c r="R59" s="17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70"/>
      <c r="Z59" s="216"/>
      <c r="AA59" s="108"/>
      <c r="AB59" s="153"/>
      <c r="AC59" s="20"/>
      <c r="AD59" s="20"/>
      <c r="AE59" s="153"/>
      <c r="AF59" s="20"/>
      <c r="AG59" s="20"/>
      <c r="AH59" s="153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00" t="s">
        <v>65</v>
      </c>
      <c r="AV59" s="301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4">
        <v>96</v>
      </c>
      <c r="N60" s="77">
        <v>2.1747000000000001</v>
      </c>
      <c r="O60" s="265">
        <v>3063.3739999999998</v>
      </c>
      <c r="P60" s="214">
        <v>28</v>
      </c>
      <c r="Q60" s="214">
        <v>217.34119999999999</v>
      </c>
      <c r="R60" s="214">
        <v>48049.750999999997</v>
      </c>
      <c r="S60" s="41"/>
      <c r="T60" s="41"/>
      <c r="U60" s="41"/>
      <c r="V60" s="112">
        <f t="shared" si="4"/>
        <v>28</v>
      </c>
      <c r="W60" s="112">
        <f t="shared" si="1"/>
        <v>217.34119999999999</v>
      </c>
      <c r="X60" s="112">
        <f t="shared" si="1"/>
        <v>48049.750999999997</v>
      </c>
      <c r="Y60" s="214"/>
      <c r="Z60" s="214"/>
      <c r="AA60" s="109"/>
      <c r="AB60" s="157"/>
      <c r="AC60" s="23"/>
      <c r="AD60" s="23"/>
      <c r="AE60" s="157"/>
      <c r="AF60" s="23"/>
      <c r="AG60" s="23"/>
      <c r="AH60" s="157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124</v>
      </c>
      <c r="AR60" s="45">
        <f t="shared" si="7"/>
        <v>219.51589999999999</v>
      </c>
      <c r="AS60" s="45">
        <f t="shared" si="7"/>
        <v>51113.125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51">
        <f t="shared" ref="D61:I61" si="8">+D6+D8+D10+D12+D14+D16+D18+D20+D22+D24+D26+D28+D30+D32+D34+D36+D38+D40+D42+D44+D46+D48+D50+D52+D54+D56+D58</f>
        <v>75</v>
      </c>
      <c r="E61" s="80">
        <f t="shared" si="8"/>
        <v>16.215800000000002</v>
      </c>
      <c r="F61" s="80">
        <f t="shared" si="8"/>
        <v>16734.302699623215</v>
      </c>
      <c r="G61" s="208">
        <f t="shared" si="8"/>
        <v>63</v>
      </c>
      <c r="H61" s="151">
        <f t="shared" si="8"/>
        <v>14.5867</v>
      </c>
      <c r="I61" s="159">
        <f t="shared" si="8"/>
        <v>18376.213</v>
      </c>
      <c r="J61" s="25">
        <f t="shared" si="6"/>
        <v>138</v>
      </c>
      <c r="K61" s="25">
        <f t="shared" si="6"/>
        <v>30.802500000000002</v>
      </c>
      <c r="L61" s="25">
        <f t="shared" si="6"/>
        <v>35110.515699623211</v>
      </c>
      <c r="M61" s="266">
        <f t="shared" ref="M61:R61" si="9">+M6+M8+M10+M12+M14+M16+M18+M20+M22+M24+M26+M28+M30+M32+M34+M36+M38+M40+M42+M44+M46+M48+M50+M52+M54+M56+M58</f>
        <v>1434</v>
      </c>
      <c r="N61" s="267">
        <f t="shared" si="9"/>
        <v>1039.3545999999999</v>
      </c>
      <c r="O61" s="262">
        <f t="shared" si="9"/>
        <v>368436.35699999996</v>
      </c>
      <c r="P61" s="174">
        <f t="shared" si="9"/>
        <v>328</v>
      </c>
      <c r="Q61" s="174">
        <f t="shared" si="9"/>
        <v>2827.7139999999995</v>
      </c>
      <c r="R61" s="174">
        <f t="shared" si="9"/>
        <v>607931.34900000005</v>
      </c>
      <c r="S61" s="52"/>
      <c r="T61" s="52"/>
      <c r="U61" s="52"/>
      <c r="V61" s="25">
        <f t="shared" si="4"/>
        <v>328</v>
      </c>
      <c r="W61" s="25">
        <f t="shared" si="1"/>
        <v>2827.7139999999995</v>
      </c>
      <c r="X61" s="25">
        <f t="shared" si="1"/>
        <v>607931.34900000005</v>
      </c>
      <c r="Y61" s="217">
        <f t="shared" ref="Y61:AP61" si="10">+Y6+Y8+Y10+Y12+Y14+Y16+Y18+Y20+Y22+Y24+Y26+Y28+Y30+Y32+Y34+Y36+Y38+Y40+Y42+Y44+Y46+Y48+Y50+Y52+Y54+Y56+Y58</f>
        <v>455</v>
      </c>
      <c r="Z61" s="217">
        <f t="shared" si="10"/>
        <v>1993.7878999999998</v>
      </c>
      <c r="AA61" s="330">
        <f t="shared" si="10"/>
        <v>545596.56700000004</v>
      </c>
      <c r="AB61" s="188">
        <f t="shared" si="10"/>
        <v>1300</v>
      </c>
      <c r="AC61" s="174">
        <f t="shared" si="10"/>
        <v>138.40174999999999</v>
      </c>
      <c r="AD61" s="174">
        <f t="shared" si="10"/>
        <v>67040.357999999993</v>
      </c>
      <c r="AE61" s="185">
        <f t="shared" si="10"/>
        <v>2</v>
      </c>
      <c r="AF61" s="185">
        <f t="shared" si="10"/>
        <v>8.6400000000000005E-2</v>
      </c>
      <c r="AG61" s="185">
        <f t="shared" si="10"/>
        <v>98.992800000000003</v>
      </c>
      <c r="AH61" s="174">
        <f t="shared" si="10"/>
        <v>161</v>
      </c>
      <c r="AI61" s="174">
        <f t="shared" si="10"/>
        <v>68.708399999999997</v>
      </c>
      <c r="AJ61" s="174">
        <f t="shared" si="10"/>
        <v>45474.840000000004</v>
      </c>
      <c r="AK61" s="185">
        <f t="shared" si="10"/>
        <v>277</v>
      </c>
      <c r="AL61" s="185">
        <f t="shared" si="10"/>
        <v>13.328899999999999</v>
      </c>
      <c r="AM61" s="185">
        <f t="shared" si="10"/>
        <v>13640.762999999999</v>
      </c>
      <c r="AN61" s="174">
        <f t="shared" si="10"/>
        <v>403</v>
      </c>
      <c r="AO61" s="174">
        <f t="shared" si="10"/>
        <v>31.9833</v>
      </c>
      <c r="AP61" s="174">
        <f t="shared" si="10"/>
        <v>26642.294279999998</v>
      </c>
      <c r="AQ61" s="108">
        <f t="shared" si="7"/>
        <v>4498</v>
      </c>
      <c r="AR61" s="108">
        <f t="shared" si="7"/>
        <v>6144.1677500000005</v>
      </c>
      <c r="AS61" s="108">
        <f t="shared" si="7"/>
        <v>1709972.0367796232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02" t="s">
        <v>67</v>
      </c>
      <c r="B62" s="303" t="s">
        <v>68</v>
      </c>
      <c r="C62" s="102" t="s">
        <v>66</v>
      </c>
      <c r="D62" s="78"/>
      <c r="E62" s="152"/>
      <c r="F62" s="152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9"/>
      <c r="N62" s="76"/>
      <c r="O62" s="263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70"/>
      <c r="Z62" s="170"/>
      <c r="AA62" s="108"/>
      <c r="AB62" s="153"/>
      <c r="AC62" s="20"/>
      <c r="AD62" s="20"/>
      <c r="AE62" s="153"/>
      <c r="AF62" s="20"/>
      <c r="AG62" s="20"/>
      <c r="AH62" s="153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00" t="s">
        <v>67</v>
      </c>
      <c r="AV62" s="301"/>
      <c r="AW62" s="12"/>
    </row>
    <row r="63" spans="1:49" ht="24" customHeight="1">
      <c r="A63" s="15"/>
      <c r="B63" s="16"/>
      <c r="C63" s="101" t="s">
        <v>24</v>
      </c>
      <c r="D63" s="79">
        <f t="shared" ref="D63:I63" si="11">+D7+D9+D11+D13+D15+D17+D19+D21+D23+D25+D27+D29+D31+D33+D35+D37+D39+D41+D43+D45+D47+D49+D51+D53+D55+D57+D60</f>
        <v>6</v>
      </c>
      <c r="E63" s="79">
        <f t="shared" si="11"/>
        <v>316.24540000000002</v>
      </c>
      <c r="F63" s="79">
        <f t="shared" si="11"/>
        <v>169918.56451000186</v>
      </c>
      <c r="G63" s="148">
        <f t="shared" si="11"/>
        <v>9</v>
      </c>
      <c r="H63" s="79">
        <f t="shared" si="11"/>
        <v>143.78960000000001</v>
      </c>
      <c r="I63" s="161">
        <f t="shared" si="11"/>
        <v>86499.781000000003</v>
      </c>
      <c r="J63" s="112">
        <f t="shared" si="6"/>
        <v>15</v>
      </c>
      <c r="K63" s="112">
        <f t="shared" si="6"/>
        <v>460.03500000000003</v>
      </c>
      <c r="L63" s="112">
        <f t="shared" si="6"/>
        <v>256418.34551000188</v>
      </c>
      <c r="M63" s="264">
        <f t="shared" ref="M63:R63" si="12">+M7+M9+M11+M13+M15+M17+M19+M21+M23+M25+M27+M29+M31+M33+M35+M37+M39+M41+M43+M45+M47+M49+M51+M53+M55+M57+M60</f>
        <v>391</v>
      </c>
      <c r="N63" s="77">
        <f t="shared" si="12"/>
        <v>4701.3534999999993</v>
      </c>
      <c r="O63" s="265">
        <f t="shared" si="12"/>
        <v>1783214.7410000002</v>
      </c>
      <c r="P63" s="23">
        <f t="shared" si="12"/>
        <v>45</v>
      </c>
      <c r="Q63" s="23">
        <f t="shared" si="12"/>
        <v>3498.7952</v>
      </c>
      <c r="R63" s="23">
        <f t="shared" si="12"/>
        <v>633506.11499999999</v>
      </c>
      <c r="S63" s="44"/>
      <c r="T63" s="44"/>
      <c r="U63" s="44"/>
      <c r="V63" s="112">
        <f t="shared" si="4"/>
        <v>45</v>
      </c>
      <c r="W63" s="112">
        <f t="shared" si="1"/>
        <v>3498.7952</v>
      </c>
      <c r="X63" s="112">
        <f t="shared" si="1"/>
        <v>633506.11499999999</v>
      </c>
      <c r="Y63" s="214">
        <f t="shared" ref="Y63:AA63" si="13">+Y7+Y9+Y11+Y13+Y15+Y17+Y19+Y21+Y23+Y25+Y27+Y29+Y31+Y33+Y35+Y37+Y39+Y41+Y43+Y45+Y47+Y49+Y51+Y53+Y55+Y57+Y60</f>
        <v>2</v>
      </c>
      <c r="Z63" s="214">
        <f t="shared" si="13"/>
        <v>321.31700000000001</v>
      </c>
      <c r="AA63" s="109">
        <f t="shared" si="13"/>
        <v>57762.711000000003</v>
      </c>
      <c r="AB63" s="157"/>
      <c r="AC63" s="23"/>
      <c r="AD63" s="23"/>
      <c r="AE63" s="157"/>
      <c r="AF63" s="23"/>
      <c r="AG63" s="23"/>
      <c r="AH63" s="157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453</v>
      </c>
      <c r="AR63" s="45">
        <f t="shared" si="7"/>
        <v>8981.5007000000005</v>
      </c>
      <c r="AS63" s="45">
        <f t="shared" si="7"/>
        <v>2730901.912510002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80" t="s">
        <v>70</v>
      </c>
      <c r="C64" s="102" t="s">
        <v>23</v>
      </c>
      <c r="D64" s="78"/>
      <c r="E64" s="78"/>
      <c r="F64" s="78"/>
      <c r="G64" s="78">
        <v>236</v>
      </c>
      <c r="H64" s="78">
        <v>696.86320000000001</v>
      </c>
      <c r="I64" s="160">
        <v>151719.598</v>
      </c>
      <c r="J64" s="25">
        <f t="shared" si="6"/>
        <v>236</v>
      </c>
      <c r="K64" s="25">
        <f t="shared" si="6"/>
        <v>696.86320000000001</v>
      </c>
      <c r="L64" s="25">
        <f t="shared" si="6"/>
        <v>151719.598</v>
      </c>
      <c r="M64" s="76">
        <v>315</v>
      </c>
      <c r="N64" s="76">
        <v>52.543500000000002</v>
      </c>
      <c r="O64" s="263">
        <v>68157.498999999996</v>
      </c>
      <c r="P64" s="20">
        <v>1789</v>
      </c>
      <c r="Q64" s="20">
        <v>491.59339999999997</v>
      </c>
      <c r="R64" s="20">
        <v>174730.61799999999</v>
      </c>
      <c r="S64" s="111"/>
      <c r="T64" s="40"/>
      <c r="U64" s="40"/>
      <c r="V64" s="25">
        <f t="shared" si="4"/>
        <v>1789</v>
      </c>
      <c r="W64" s="25">
        <f t="shared" si="1"/>
        <v>491.59339999999997</v>
      </c>
      <c r="X64" s="25">
        <f t="shared" si="1"/>
        <v>174730.61799999999</v>
      </c>
      <c r="Y64" s="170">
        <v>28</v>
      </c>
      <c r="Z64" s="170">
        <v>151.51499999999999</v>
      </c>
      <c r="AA64" s="108">
        <v>36301.358999999997</v>
      </c>
      <c r="AB64" s="153">
        <v>15</v>
      </c>
      <c r="AC64" s="20">
        <v>0.88970000000000005</v>
      </c>
      <c r="AD64" s="20">
        <v>1422.954</v>
      </c>
      <c r="AE64" s="153"/>
      <c r="AF64" s="20"/>
      <c r="AG64" s="20"/>
      <c r="AH64" s="153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2383</v>
      </c>
      <c r="AR64" s="108">
        <f t="shared" si="7"/>
        <v>1393.4048</v>
      </c>
      <c r="AS64" s="108">
        <f t="shared" si="7"/>
        <v>432332.02799999999</v>
      </c>
      <c r="AT64" s="32" t="s">
        <v>23</v>
      </c>
      <c r="AU64" s="282" t="s">
        <v>70</v>
      </c>
      <c r="AV64" s="35" t="s">
        <v>69</v>
      </c>
      <c r="AW64" s="12"/>
    </row>
    <row r="65" spans="1:49" ht="24" customHeight="1">
      <c r="A65" s="48"/>
      <c r="B65" s="281"/>
      <c r="C65" s="101" t="s">
        <v>24</v>
      </c>
      <c r="D65" s="79">
        <v>358</v>
      </c>
      <c r="E65" s="79">
        <v>43.872399999999999</v>
      </c>
      <c r="F65" s="79">
        <v>71846.351790374931</v>
      </c>
      <c r="G65" s="79">
        <v>75</v>
      </c>
      <c r="H65" s="79">
        <v>514.79190000000006</v>
      </c>
      <c r="I65" s="79">
        <v>99033.751999999993</v>
      </c>
      <c r="J65" s="116">
        <f t="shared" si="6"/>
        <v>433</v>
      </c>
      <c r="K65" s="116">
        <f t="shared" si="6"/>
        <v>558.66430000000003</v>
      </c>
      <c r="L65" s="116">
        <f t="shared" si="6"/>
        <v>170880.10379037494</v>
      </c>
      <c r="M65" s="77">
        <v>66</v>
      </c>
      <c r="N65" s="77">
        <v>6.2541000000000002</v>
      </c>
      <c r="O65" s="259">
        <v>1752.423</v>
      </c>
      <c r="P65" s="23">
        <v>16</v>
      </c>
      <c r="Q65" s="23">
        <v>0.16400000000000001</v>
      </c>
      <c r="R65" s="23">
        <v>64.421999999999997</v>
      </c>
      <c r="S65" s="41"/>
      <c r="T65" s="41"/>
      <c r="U65" s="41"/>
      <c r="V65" s="116">
        <f t="shared" si="4"/>
        <v>16</v>
      </c>
      <c r="W65" s="116">
        <f t="shared" si="1"/>
        <v>0.16400000000000001</v>
      </c>
      <c r="X65" s="116">
        <f t="shared" si="1"/>
        <v>64.421999999999997</v>
      </c>
      <c r="Y65" s="214">
        <v>1</v>
      </c>
      <c r="Z65" s="214">
        <v>0.84399999999999997</v>
      </c>
      <c r="AA65" s="109">
        <v>569.98199999999997</v>
      </c>
      <c r="AB65" s="157"/>
      <c r="AC65" s="23"/>
      <c r="AD65" s="23"/>
      <c r="AE65" s="157"/>
      <c r="AF65" s="23"/>
      <c r="AG65" s="23"/>
      <c r="AH65" s="157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516</v>
      </c>
      <c r="AR65" s="45">
        <f t="shared" si="7"/>
        <v>565.92640000000006</v>
      </c>
      <c r="AS65" s="45">
        <f t="shared" si="7"/>
        <v>173266.93079037493</v>
      </c>
      <c r="AT65" s="61" t="s">
        <v>24</v>
      </c>
      <c r="AU65" s="283"/>
      <c r="AV65" s="49"/>
      <c r="AW65" s="12"/>
    </row>
    <row r="66" spans="1:49" ht="24" customHeight="1">
      <c r="A66" s="48" t="s">
        <v>71</v>
      </c>
      <c r="B66" s="280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8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70"/>
      <c r="Z66" s="170"/>
      <c r="AA66" s="108"/>
      <c r="AB66" s="153"/>
      <c r="AC66" s="20"/>
      <c r="AD66" s="20"/>
      <c r="AE66" s="153"/>
      <c r="AF66" s="20"/>
      <c r="AG66" s="20"/>
      <c r="AH66" s="153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82" t="s">
        <v>72</v>
      </c>
      <c r="AV66" s="49" t="s">
        <v>71</v>
      </c>
      <c r="AW66" s="12"/>
    </row>
    <row r="67" spans="1:49" ht="24" customHeight="1">
      <c r="A67" s="26" t="s">
        <v>49</v>
      </c>
      <c r="B67" s="281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9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4"/>
      <c r="Z67" s="214"/>
      <c r="AA67" s="109"/>
      <c r="AB67" s="157"/>
      <c r="AC67" s="23"/>
      <c r="AD67" s="23"/>
      <c r="AE67" s="157"/>
      <c r="AF67" s="23"/>
      <c r="AG67" s="23"/>
      <c r="AH67" s="157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83"/>
      <c r="AV67" s="27" t="s">
        <v>49</v>
      </c>
      <c r="AW67" s="12"/>
    </row>
    <row r="68" spans="1:49" ht="24" customHeight="1">
      <c r="A68" s="308" t="s">
        <v>73</v>
      </c>
      <c r="B68" s="309"/>
      <c r="C68" s="102" t="s">
        <v>23</v>
      </c>
      <c r="D68" s="20">
        <f t="shared" ref="D68:I68" si="14">+D61+D64+D66</f>
        <v>75</v>
      </c>
      <c r="E68" s="20">
        <f t="shared" si="14"/>
        <v>16.215800000000002</v>
      </c>
      <c r="F68" s="25">
        <f t="shared" si="14"/>
        <v>16734.302699623215</v>
      </c>
      <c r="G68" s="153">
        <f t="shared" si="14"/>
        <v>299</v>
      </c>
      <c r="H68" s="20">
        <f t="shared" si="14"/>
        <v>711.44989999999996</v>
      </c>
      <c r="I68" s="20">
        <f t="shared" si="14"/>
        <v>170095.81099999999</v>
      </c>
      <c r="J68" s="25">
        <f t="shared" si="6"/>
        <v>374</v>
      </c>
      <c r="K68" s="25">
        <f t="shared" si="6"/>
        <v>727.66570000000002</v>
      </c>
      <c r="L68" s="25">
        <f t="shared" si="6"/>
        <v>186830.11369962321</v>
      </c>
      <c r="M68" s="153">
        <f t="shared" ref="M68:R68" si="15">+M61+M64+M66</f>
        <v>1749</v>
      </c>
      <c r="N68" s="20">
        <f t="shared" si="15"/>
        <v>1091.8980999999999</v>
      </c>
      <c r="O68" s="20">
        <f t="shared" si="15"/>
        <v>436593.85599999997</v>
      </c>
      <c r="P68" s="20">
        <f t="shared" si="15"/>
        <v>2117</v>
      </c>
      <c r="Q68" s="20">
        <f t="shared" si="15"/>
        <v>3319.3073999999997</v>
      </c>
      <c r="R68" s="20">
        <f t="shared" si="15"/>
        <v>782661.96700000006</v>
      </c>
      <c r="S68" s="25"/>
      <c r="T68" s="25"/>
      <c r="U68" s="25"/>
      <c r="V68" s="25">
        <f t="shared" si="4"/>
        <v>2117</v>
      </c>
      <c r="W68" s="25">
        <f t="shared" si="1"/>
        <v>3319.3073999999997</v>
      </c>
      <c r="X68" s="25">
        <f t="shared" si="1"/>
        <v>782661.96700000006</v>
      </c>
      <c r="Y68" s="170">
        <f t="shared" ref="Y68:AD68" si="16">+Y61+Y64+Y66</f>
        <v>483</v>
      </c>
      <c r="Z68" s="170">
        <f t="shared" si="16"/>
        <v>2145.3028999999997</v>
      </c>
      <c r="AA68" s="108">
        <f t="shared" si="16"/>
        <v>581897.92599999998</v>
      </c>
      <c r="AB68" s="153">
        <f t="shared" si="16"/>
        <v>1315</v>
      </c>
      <c r="AC68" s="20">
        <f t="shared" si="16"/>
        <v>139.29145</v>
      </c>
      <c r="AD68" s="20">
        <f t="shared" si="16"/>
        <v>68463.311999999991</v>
      </c>
      <c r="AE68" s="153">
        <f>AE61+AE62+AE64+AE66</f>
        <v>2</v>
      </c>
      <c r="AF68" s="20">
        <f>+AF61+AF64+AF66</f>
        <v>8.6400000000000005E-2</v>
      </c>
      <c r="AG68" s="20">
        <f>AG61+AG62+AG64+AG66</f>
        <v>98.992800000000003</v>
      </c>
      <c r="AH68" s="153">
        <f t="shared" ref="AH68:AJ68" si="17">AH61+AH62+AH64+AH66</f>
        <v>161</v>
      </c>
      <c r="AI68" s="20">
        <f>+AI61+AI64+AI66</f>
        <v>68.708399999999997</v>
      </c>
      <c r="AJ68" s="20">
        <f t="shared" si="17"/>
        <v>45474.840000000004</v>
      </c>
      <c r="AK68" s="20">
        <f>AK61+AK62+AK64+AK66</f>
        <v>277</v>
      </c>
      <c r="AL68" s="20">
        <f>+AL61+AL64+AL66</f>
        <v>13.328899999999999</v>
      </c>
      <c r="AM68" s="20">
        <f>AM61+AM62+AM64+AM66</f>
        <v>13640.762999999999</v>
      </c>
      <c r="AN68" s="20">
        <f>AN61+AN62+AN64+AN66</f>
        <v>403</v>
      </c>
      <c r="AO68" s="20">
        <f>+AO61+AO64+AO66</f>
        <v>31.9833</v>
      </c>
      <c r="AP68" s="20">
        <f>+AP61+AP64+AP66</f>
        <v>26642.294279999998</v>
      </c>
      <c r="AQ68" s="108">
        <f t="shared" si="7"/>
        <v>6881</v>
      </c>
      <c r="AR68" s="108">
        <f t="shared" si="7"/>
        <v>7537.5725499999999</v>
      </c>
      <c r="AS68" s="108">
        <f t="shared" si="7"/>
        <v>2142304.0647796229</v>
      </c>
      <c r="AT68" s="31" t="s">
        <v>23</v>
      </c>
      <c r="AU68" s="312" t="s">
        <v>73</v>
      </c>
      <c r="AV68" s="313"/>
      <c r="AW68" s="12"/>
    </row>
    <row r="69" spans="1:49" ht="24" customHeight="1">
      <c r="A69" s="310"/>
      <c r="B69" s="311"/>
      <c r="C69" s="101" t="s">
        <v>24</v>
      </c>
      <c r="D69" s="23">
        <f t="shared" ref="D69:I69" si="18">+D63+D65+D67</f>
        <v>364</v>
      </c>
      <c r="E69" s="23">
        <f t="shared" si="18"/>
        <v>360.11779999999999</v>
      </c>
      <c r="F69" s="24">
        <f t="shared" si="18"/>
        <v>241764.91630037679</v>
      </c>
      <c r="G69" s="23">
        <f t="shared" si="18"/>
        <v>84</v>
      </c>
      <c r="H69" s="23">
        <f t="shared" si="18"/>
        <v>658.58150000000001</v>
      </c>
      <c r="I69" s="23">
        <f t="shared" si="18"/>
        <v>185533.533</v>
      </c>
      <c r="J69" s="116">
        <f t="shared" si="6"/>
        <v>448</v>
      </c>
      <c r="K69" s="116">
        <f t="shared" si="6"/>
        <v>1018.6993</v>
      </c>
      <c r="L69" s="116">
        <f t="shared" si="6"/>
        <v>427298.44930037681</v>
      </c>
      <c r="M69" s="23">
        <f t="shared" ref="M69:R69" si="19">+M63+M65+M67</f>
        <v>457</v>
      </c>
      <c r="N69" s="23">
        <f t="shared" si="19"/>
        <v>4707.6075999999994</v>
      </c>
      <c r="O69" s="23">
        <f t="shared" si="19"/>
        <v>1784967.1640000001</v>
      </c>
      <c r="P69" s="23">
        <f t="shared" si="19"/>
        <v>61</v>
      </c>
      <c r="Q69" s="23">
        <f t="shared" si="19"/>
        <v>3498.9592000000002</v>
      </c>
      <c r="R69" s="23">
        <f t="shared" si="19"/>
        <v>633570.53700000001</v>
      </c>
      <c r="S69" s="24"/>
      <c r="T69" s="24"/>
      <c r="U69" s="24"/>
      <c r="V69" s="116">
        <f t="shared" si="4"/>
        <v>61</v>
      </c>
      <c r="W69" s="116">
        <f t="shared" si="1"/>
        <v>3498.9592000000002</v>
      </c>
      <c r="X69" s="116">
        <f t="shared" si="1"/>
        <v>633570.53700000001</v>
      </c>
      <c r="Y69" s="214">
        <f t="shared" ref="Y69:AA69" si="20">+Y63+Y65+Y67</f>
        <v>3</v>
      </c>
      <c r="Z69" s="214">
        <f t="shared" si="20"/>
        <v>322.161</v>
      </c>
      <c r="AA69" s="109">
        <f t="shared" si="20"/>
        <v>58332.692999999999</v>
      </c>
      <c r="AB69" s="157"/>
      <c r="AC69" s="23"/>
      <c r="AD69" s="23"/>
      <c r="AE69" s="157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969</v>
      </c>
      <c r="AR69" s="45">
        <f t="shared" si="7"/>
        <v>9547.4271000000008</v>
      </c>
      <c r="AS69" s="45">
        <f t="shared" si="7"/>
        <v>2904168.843300377</v>
      </c>
      <c r="AT69" s="56" t="s">
        <v>24</v>
      </c>
      <c r="AU69" s="314"/>
      <c r="AV69" s="315"/>
      <c r="AW69" s="12"/>
    </row>
    <row r="70" spans="1:49" ht="24" customHeight="1" thickBot="1">
      <c r="A70" s="316" t="s">
        <v>74</v>
      </c>
      <c r="B70" s="317" t="s">
        <v>75</v>
      </c>
      <c r="C70" s="317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8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18" t="s">
        <v>74</v>
      </c>
      <c r="AU70" s="317" t="s">
        <v>75</v>
      </c>
      <c r="AV70" s="319"/>
      <c r="AW70" s="12"/>
    </row>
    <row r="71" spans="1:49" ht="24" customHeight="1" thickBot="1">
      <c r="A71" s="304" t="s">
        <v>76</v>
      </c>
      <c r="B71" s="305" t="s">
        <v>77</v>
      </c>
      <c r="C71" s="305"/>
      <c r="D71" s="36">
        <f t="shared" ref="D71:I71" si="21">D68+D69</f>
        <v>439</v>
      </c>
      <c r="E71" s="36">
        <f t="shared" si="21"/>
        <v>376.33359999999999</v>
      </c>
      <c r="F71" s="37">
        <f t="shared" si="21"/>
        <v>258499.21900000001</v>
      </c>
      <c r="G71" s="36">
        <f t="shared" si="21"/>
        <v>383</v>
      </c>
      <c r="H71" s="36">
        <f t="shared" si="21"/>
        <v>1370.0313999999998</v>
      </c>
      <c r="I71" s="36">
        <f t="shared" si="21"/>
        <v>355629.34399999998</v>
      </c>
      <c r="J71" s="117">
        <f t="shared" si="6"/>
        <v>822</v>
      </c>
      <c r="K71" s="117">
        <f t="shared" si="6"/>
        <v>1746.3649999999998</v>
      </c>
      <c r="L71" s="117">
        <f t="shared" si="6"/>
        <v>614128.56299999997</v>
      </c>
      <c r="M71" s="36">
        <f t="shared" ref="M71:R71" si="22">M68+M69</f>
        <v>2206</v>
      </c>
      <c r="N71" s="36">
        <f t="shared" si="22"/>
        <v>5799.5056999999997</v>
      </c>
      <c r="O71" s="36">
        <f t="shared" si="22"/>
        <v>2221561.02</v>
      </c>
      <c r="P71" s="36">
        <f t="shared" si="22"/>
        <v>2178</v>
      </c>
      <c r="Q71" s="36">
        <f t="shared" si="22"/>
        <v>6818.2665999999999</v>
      </c>
      <c r="R71" s="36">
        <f t="shared" si="22"/>
        <v>1416232.5040000002</v>
      </c>
      <c r="S71" s="37"/>
      <c r="T71" s="37"/>
      <c r="U71" s="37"/>
      <c r="V71" s="117">
        <f t="shared" si="4"/>
        <v>2178</v>
      </c>
      <c r="W71" s="117">
        <f t="shared" si="4"/>
        <v>6818.2665999999999</v>
      </c>
      <c r="X71" s="117">
        <f t="shared" si="4"/>
        <v>1416232.5040000002</v>
      </c>
      <c r="Y71" s="218">
        <f t="shared" ref="Y71:AP71" si="23">Y68+Y69</f>
        <v>486</v>
      </c>
      <c r="Z71" s="36">
        <f t="shared" si="23"/>
        <v>2467.4638999999997</v>
      </c>
      <c r="AA71" s="37">
        <f t="shared" si="23"/>
        <v>640230.61899999995</v>
      </c>
      <c r="AB71" s="65">
        <f t="shared" si="23"/>
        <v>1315</v>
      </c>
      <c r="AC71" s="36">
        <f t="shared" si="23"/>
        <v>139.29145</v>
      </c>
      <c r="AD71" s="36">
        <f t="shared" si="23"/>
        <v>68463.311999999991</v>
      </c>
      <c r="AE71" s="36">
        <f t="shared" si="23"/>
        <v>2</v>
      </c>
      <c r="AF71" s="36">
        <f t="shared" si="23"/>
        <v>8.6400000000000005E-2</v>
      </c>
      <c r="AG71" s="36">
        <f t="shared" si="23"/>
        <v>98.992800000000003</v>
      </c>
      <c r="AH71" s="36">
        <f t="shared" si="23"/>
        <v>161</v>
      </c>
      <c r="AI71" s="36">
        <f t="shared" si="23"/>
        <v>68.708399999999997</v>
      </c>
      <c r="AJ71" s="36">
        <f t="shared" si="23"/>
        <v>45474.840000000004</v>
      </c>
      <c r="AK71" s="36">
        <f t="shared" si="23"/>
        <v>277</v>
      </c>
      <c r="AL71" s="36">
        <f t="shared" si="23"/>
        <v>13.328899999999999</v>
      </c>
      <c r="AM71" s="36">
        <f t="shared" si="23"/>
        <v>13640.762999999999</v>
      </c>
      <c r="AN71" s="36">
        <f t="shared" si="23"/>
        <v>403</v>
      </c>
      <c r="AO71" s="36">
        <f t="shared" si="23"/>
        <v>31.9833</v>
      </c>
      <c r="AP71" s="36">
        <f t="shared" si="23"/>
        <v>26642.294279999998</v>
      </c>
      <c r="AQ71" s="46">
        <f t="shared" si="7"/>
        <v>7850</v>
      </c>
      <c r="AR71" s="46">
        <f t="shared" si="7"/>
        <v>17084.999649999998</v>
      </c>
      <c r="AS71" s="46">
        <f t="shared" si="7"/>
        <v>5046472.9080800004</v>
      </c>
      <c r="AT71" s="306" t="s">
        <v>76</v>
      </c>
      <c r="AU71" s="305" t="s">
        <v>77</v>
      </c>
      <c r="AV71" s="307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80"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6:B57"/>
    <mergeCell ref="AU56:AV57"/>
    <mergeCell ref="A59:B59"/>
    <mergeCell ref="AU59:AV59"/>
    <mergeCell ref="A62:B62"/>
    <mergeCell ref="AU62:AV62"/>
    <mergeCell ref="B50:B51"/>
    <mergeCell ref="AU50:AU51"/>
    <mergeCell ref="B52:B53"/>
    <mergeCell ref="AU52:AU53"/>
    <mergeCell ref="B54:B55"/>
    <mergeCell ref="AU54:AU55"/>
    <mergeCell ref="B44:B45"/>
    <mergeCell ref="AU44:AU45"/>
    <mergeCell ref="B46:B47"/>
    <mergeCell ref="AU46:AU47"/>
    <mergeCell ref="B48:B49"/>
    <mergeCell ref="AU48:AU49"/>
    <mergeCell ref="B38:B39"/>
    <mergeCell ref="AU38:AU39"/>
    <mergeCell ref="B40:B41"/>
    <mergeCell ref="AU40:AU41"/>
    <mergeCell ref="B42:B43"/>
    <mergeCell ref="AU42:AU43"/>
    <mergeCell ref="B32:B33"/>
    <mergeCell ref="AU32:AU33"/>
    <mergeCell ref="B34:B35"/>
    <mergeCell ref="AU34:AU35"/>
    <mergeCell ref="B36:B37"/>
    <mergeCell ref="AU36:AU37"/>
    <mergeCell ref="B26:B27"/>
    <mergeCell ref="AU26:AU27"/>
    <mergeCell ref="B28:B29"/>
    <mergeCell ref="AU28:AU29"/>
    <mergeCell ref="B30:B31"/>
    <mergeCell ref="AU30:AU31"/>
    <mergeCell ref="B20:B21"/>
    <mergeCell ref="AU20:AU21"/>
    <mergeCell ref="B22:B23"/>
    <mergeCell ref="AU22:AU23"/>
    <mergeCell ref="B24:B25"/>
    <mergeCell ref="AU24:AU25"/>
    <mergeCell ref="B14:B15"/>
    <mergeCell ref="AU14:AU15"/>
    <mergeCell ref="B16:B17"/>
    <mergeCell ref="AU16:AU17"/>
    <mergeCell ref="B18:B19"/>
    <mergeCell ref="AU18:AU19"/>
    <mergeCell ref="AK3:AM3"/>
    <mergeCell ref="AN3:AP3"/>
    <mergeCell ref="B10:B11"/>
    <mergeCell ref="AU10:AU11"/>
    <mergeCell ref="B12:B13"/>
    <mergeCell ref="AU12:AU13"/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2015-03-25T06:05:18Z</cp:lastPrinted>
  <dcterms:created xsi:type="dcterms:W3CDTF">2013-06-24T00:04:15Z</dcterms:created>
  <dcterms:modified xsi:type="dcterms:W3CDTF">2015-03-25T06:06:58Z</dcterms:modified>
</cp:coreProperties>
</file>