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20.12.200\団体指導検査班\02 団体指導担当\04 漁協関係\010 年報\R7年度\04統計編\02_掲載用\"/>
    </mc:Choice>
  </mc:AlternateContent>
  <xr:revisionPtr revIDLastSave="0" documentId="13_ncr:1_{404C72A5-6DC1-4211-8C2F-9BEC566B3CB8}" xr6:coauthVersionLast="47" xr6:coauthVersionMax="47" xr10:uidLastSave="{00000000-0000-0000-0000-000000000000}"/>
  <bookViews>
    <workbookView xWindow="20370" yWindow="-4725" windowWidth="29040" windowHeight="15720" xr2:uid="{00000000-000D-0000-FFFF-FFFF00000000}"/>
  </bookViews>
  <sheets>
    <sheet name="組織" sheetId="1" r:id="rId1"/>
    <sheet name="事業1" sheetId="2" r:id="rId2"/>
    <sheet name="事業2" sheetId="3" r:id="rId3"/>
    <sheet name="貸借" sheetId="4" r:id="rId4"/>
    <sheet name="損益" sheetId="5" r:id="rId5"/>
  </sheets>
  <definedNames>
    <definedName name="_Regression_Int" localSheetId="1" hidden="1">1</definedName>
    <definedName name="_Regression_Int" localSheetId="2" hidden="1">1</definedName>
    <definedName name="_Regression_Int" localSheetId="0" hidden="1">1</definedName>
    <definedName name="_Regression_Int" localSheetId="4" hidden="1">1</definedName>
    <definedName name="_Regression_Int" localSheetId="3" hidden="1">1</definedName>
    <definedName name="_xlnm.Print_Area" localSheetId="1">事業1!$A$1:$AS$20</definedName>
    <definedName name="_xlnm.Print_Area" localSheetId="2">事業2!$A$1:$AJ$20</definedName>
    <definedName name="_xlnm.Print_Area" localSheetId="0">組織!$A$1:$Y$22</definedName>
    <definedName name="_xlnm.Print_Area" localSheetId="4">損益!$A$1:$AS$19</definedName>
    <definedName name="_xlnm.Print_Area" localSheetId="3">貸借!$A$1:$BZ$20</definedName>
    <definedName name="Print_Area_MI" localSheetId="1">事業1!$A$1:$AR$20</definedName>
    <definedName name="Print_Area_MI" localSheetId="2">事業2!$A$1:$AI$20</definedName>
    <definedName name="Print_Area_MI" localSheetId="0">組織!$A$1:$W$22</definedName>
    <definedName name="Print_Area_MI" localSheetId="4">損益!$AD$1:$AO$19</definedName>
    <definedName name="Print_Area_MI" localSheetId="3">貸借!$BO$1:$BY$20</definedName>
    <definedName name="Print_Titles_MI" localSheetId="4">損益!$A:$B</definedName>
    <definedName name="Print_Titles_MI" localSheetId="3">貸借!$A:$B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16" i="5" l="1"/>
  <c r="BF16" i="4"/>
  <c r="V15" i="4"/>
  <c r="U9" i="2"/>
  <c r="X11" i="5"/>
  <c r="X10" i="5"/>
  <c r="AB7" i="5"/>
  <c r="AA7" i="5"/>
  <c r="V17" i="4"/>
  <c r="AD17" i="4"/>
  <c r="BJ16" i="4"/>
  <c r="AD16" i="4"/>
  <c r="V7" i="4"/>
  <c r="K19" i="2"/>
  <c r="W10" i="2"/>
  <c r="U10" i="2"/>
  <c r="W17" i="1"/>
  <c r="W13" i="1"/>
  <c r="AP8" i="5"/>
  <c r="V8" i="4"/>
  <c r="V18" i="4" l="1"/>
  <c r="BQ19" i="4"/>
  <c r="L15" i="4"/>
  <c r="F17" i="1"/>
  <c r="BB18" i="4" l="1"/>
  <c r="AA9" i="5" l="1"/>
  <c r="BX10" i="4"/>
  <c r="BX8" i="4"/>
  <c r="F10" i="1" l="1"/>
  <c r="V6" i="4"/>
  <c r="AA6" i="2"/>
  <c r="AD18" i="4" l="1"/>
  <c r="AB19" i="4"/>
  <c r="K9" i="1" l="1"/>
  <c r="BX11" i="4" l="1"/>
  <c r="D11" i="1"/>
  <c r="AD7" i="4" l="1"/>
  <c r="F13" i="1" l="1"/>
  <c r="AC10" i="2" l="1"/>
  <c r="AL7" i="4"/>
  <c r="AC7" i="2" l="1"/>
  <c r="BR9" i="4" l="1"/>
  <c r="BX17" i="4" l="1"/>
  <c r="W19" i="2"/>
  <c r="AD12" i="4"/>
  <c r="V12" i="4"/>
  <c r="O12" i="4"/>
  <c r="K15" i="1"/>
  <c r="K17" i="1"/>
  <c r="K18" i="1"/>
  <c r="K19" i="1"/>
  <c r="K20" i="1"/>
  <c r="BX13" i="4" l="1"/>
  <c r="AA15" i="2" l="1"/>
  <c r="AA13" i="2"/>
  <c r="BA14" i="4"/>
  <c r="AF9" i="3" l="1"/>
  <c r="BX7" i="4"/>
  <c r="BX6" i="4"/>
  <c r="BI9" i="4"/>
  <c r="W9" i="4"/>
  <c r="C14" i="4"/>
  <c r="C9" i="4"/>
  <c r="AB12" i="5" l="1"/>
  <c r="AQ18" i="5" l="1"/>
  <c r="AP18" i="5"/>
  <c r="AN18" i="5"/>
  <c r="AM18" i="5"/>
  <c r="AK18" i="5"/>
  <c r="AJ18" i="5"/>
  <c r="AH18" i="5"/>
  <c r="AG18" i="5"/>
  <c r="AE18" i="5"/>
  <c r="AD18" i="5"/>
  <c r="Y18" i="5"/>
  <c r="X18" i="5"/>
  <c r="V18" i="5"/>
  <c r="U18" i="5"/>
  <c r="S18" i="5"/>
  <c r="R18" i="5"/>
  <c r="P18" i="5"/>
  <c r="O18" i="5"/>
  <c r="M18" i="5"/>
  <c r="L18" i="5"/>
  <c r="J18" i="5"/>
  <c r="I18" i="5"/>
  <c r="G18" i="5"/>
  <c r="F18" i="5"/>
  <c r="D18" i="5"/>
  <c r="C18" i="5"/>
  <c r="AB17" i="5"/>
  <c r="AA17" i="5"/>
  <c r="Z17" i="5"/>
  <c r="W17" i="5"/>
  <c r="T17" i="5"/>
  <c r="Q17" i="5"/>
  <c r="N17" i="5"/>
  <c r="K17" i="5"/>
  <c r="H17" i="5"/>
  <c r="E17" i="5"/>
  <c r="AB16" i="5"/>
  <c r="Z16" i="5"/>
  <c r="W16" i="5"/>
  <c r="T16" i="5"/>
  <c r="Q16" i="5"/>
  <c r="N16" i="5"/>
  <c r="K16" i="5"/>
  <c r="H16" i="5"/>
  <c r="E16" i="5"/>
  <c r="AB15" i="5"/>
  <c r="AA15" i="5"/>
  <c r="Z15" i="5"/>
  <c r="W15" i="5"/>
  <c r="T15" i="5"/>
  <c r="Q15" i="5"/>
  <c r="N15" i="5"/>
  <c r="K15" i="5"/>
  <c r="H15" i="5"/>
  <c r="E15" i="5"/>
  <c r="AB14" i="5"/>
  <c r="AA14" i="5"/>
  <c r="Z14" i="5"/>
  <c r="W14" i="5"/>
  <c r="T14" i="5"/>
  <c r="Q14" i="5"/>
  <c r="N14" i="5"/>
  <c r="K14" i="5"/>
  <c r="H14" i="5"/>
  <c r="E14" i="5"/>
  <c r="AQ13" i="5"/>
  <c r="AP13" i="5"/>
  <c r="AN13" i="5"/>
  <c r="AM13" i="5"/>
  <c r="AK13" i="5"/>
  <c r="AJ13" i="5"/>
  <c r="AH13" i="5"/>
  <c r="AG13" i="5"/>
  <c r="AE13" i="5"/>
  <c r="AD13" i="5"/>
  <c r="Y13" i="5"/>
  <c r="X13" i="5"/>
  <c r="V13" i="5"/>
  <c r="U13" i="5"/>
  <c r="S13" i="5"/>
  <c r="R13" i="5"/>
  <c r="P13" i="5"/>
  <c r="O13" i="5"/>
  <c r="M13" i="5"/>
  <c r="L13" i="5"/>
  <c r="J13" i="5"/>
  <c r="I13" i="5"/>
  <c r="G13" i="5"/>
  <c r="F13" i="5"/>
  <c r="D13" i="5"/>
  <c r="C13" i="5"/>
  <c r="AA12" i="5"/>
  <c r="Z12" i="5"/>
  <c r="W12" i="5"/>
  <c r="T12" i="5"/>
  <c r="Q12" i="5"/>
  <c r="N12" i="5"/>
  <c r="K12" i="5"/>
  <c r="H12" i="5"/>
  <c r="E12" i="5"/>
  <c r="AB11" i="5"/>
  <c r="AA11" i="5"/>
  <c r="Z11" i="5"/>
  <c r="W11" i="5"/>
  <c r="T11" i="5"/>
  <c r="Q11" i="5"/>
  <c r="N11" i="5"/>
  <c r="K11" i="5"/>
  <c r="H11" i="5"/>
  <c r="E11" i="5"/>
  <c r="AB10" i="5"/>
  <c r="AA10" i="5"/>
  <c r="Z10" i="5"/>
  <c r="W10" i="5"/>
  <c r="T10" i="5"/>
  <c r="Q10" i="5"/>
  <c r="N10" i="5"/>
  <c r="K10" i="5"/>
  <c r="H10" i="5"/>
  <c r="E10" i="5"/>
  <c r="AB9" i="5"/>
  <c r="Z9" i="5"/>
  <c r="W9" i="5"/>
  <c r="T9" i="5"/>
  <c r="Q9" i="5"/>
  <c r="N9" i="5"/>
  <c r="K9" i="5"/>
  <c r="H9" i="5"/>
  <c r="E9" i="5"/>
  <c r="AQ8" i="5"/>
  <c r="AN8" i="5"/>
  <c r="AM8" i="5"/>
  <c r="AK8" i="5"/>
  <c r="AJ8" i="5"/>
  <c r="AH8" i="5"/>
  <c r="AG8" i="5"/>
  <c r="AE8" i="5"/>
  <c r="AD8" i="5"/>
  <c r="Y8" i="5"/>
  <c r="X8" i="5"/>
  <c r="V8" i="5"/>
  <c r="U8" i="5"/>
  <c r="S8" i="5"/>
  <c r="R8" i="5"/>
  <c r="P8" i="5"/>
  <c r="O8" i="5"/>
  <c r="M8" i="5"/>
  <c r="L8" i="5"/>
  <c r="J8" i="5"/>
  <c r="I8" i="5"/>
  <c r="G8" i="5"/>
  <c r="F8" i="5"/>
  <c r="D8" i="5"/>
  <c r="C8" i="5"/>
  <c r="Z7" i="5"/>
  <c r="W7" i="5"/>
  <c r="T7" i="5"/>
  <c r="Q7" i="5"/>
  <c r="N7" i="5"/>
  <c r="K7" i="5"/>
  <c r="H7" i="5"/>
  <c r="E7" i="5"/>
  <c r="AB6" i="5"/>
  <c r="AA6" i="5"/>
  <c r="Z6" i="5"/>
  <c r="W6" i="5"/>
  <c r="T6" i="5"/>
  <c r="Q6" i="5"/>
  <c r="N6" i="5"/>
  <c r="K6" i="5"/>
  <c r="H6" i="5"/>
  <c r="E6" i="5"/>
  <c r="AB5" i="5"/>
  <c r="AA5" i="5"/>
  <c r="Z5" i="5"/>
  <c r="W5" i="5"/>
  <c r="T5" i="5"/>
  <c r="Q5" i="5"/>
  <c r="N5" i="5"/>
  <c r="K5" i="5"/>
  <c r="H5" i="5"/>
  <c r="E5" i="5"/>
  <c r="BW19" i="4"/>
  <c r="BV19" i="4"/>
  <c r="BU19" i="4"/>
  <c r="BT19" i="4"/>
  <c r="BS19" i="4"/>
  <c r="BR19" i="4"/>
  <c r="BP19" i="4"/>
  <c r="BO19" i="4"/>
  <c r="BM19" i="4"/>
  <c r="BL19" i="4"/>
  <c r="BJ19" i="4"/>
  <c r="BI19" i="4"/>
  <c r="BH19" i="4"/>
  <c r="BG19" i="4"/>
  <c r="BE19" i="4"/>
  <c r="BD19" i="4"/>
  <c r="BC19" i="4"/>
  <c r="BA19" i="4"/>
  <c r="AZ19" i="4"/>
  <c r="AY19" i="4"/>
  <c r="AX19" i="4"/>
  <c r="AW19" i="4"/>
  <c r="AV19" i="4"/>
  <c r="AU19" i="4"/>
  <c r="AT19" i="4"/>
  <c r="AR19" i="4"/>
  <c r="AQ19" i="4"/>
  <c r="AP19" i="4"/>
  <c r="AO19" i="4"/>
  <c r="AM19" i="4"/>
  <c r="AK19" i="4"/>
  <c r="AJ19" i="4"/>
  <c r="AG19" i="4"/>
  <c r="AF19" i="4"/>
  <c r="AE19" i="4"/>
  <c r="AC19" i="4"/>
  <c r="AA19" i="4"/>
  <c r="Z19" i="4"/>
  <c r="Y19" i="4"/>
  <c r="X19" i="4"/>
  <c r="W19" i="4"/>
  <c r="U19" i="4"/>
  <c r="T19" i="4"/>
  <c r="S19" i="4"/>
  <c r="R19" i="4"/>
  <c r="Q19" i="4"/>
  <c r="P19" i="4"/>
  <c r="N19" i="4"/>
  <c r="M19" i="4"/>
  <c r="K19" i="4"/>
  <c r="J19" i="4"/>
  <c r="H19" i="4"/>
  <c r="G19" i="4"/>
  <c r="F19" i="4"/>
  <c r="E19" i="4"/>
  <c r="D19" i="4"/>
  <c r="C19" i="4"/>
  <c r="BX18" i="4"/>
  <c r="BK18" i="4"/>
  <c r="BF18" i="4"/>
  <c r="AS18" i="4"/>
  <c r="AL18" i="4"/>
  <c r="AN18" i="4" s="1"/>
  <c r="O18" i="4"/>
  <c r="I18" i="4"/>
  <c r="L18" i="4" s="1"/>
  <c r="BK17" i="4"/>
  <c r="BF17" i="4"/>
  <c r="BB17" i="4"/>
  <c r="AS17" i="4"/>
  <c r="AL17" i="4"/>
  <c r="AN17" i="4" s="1"/>
  <c r="O17" i="4"/>
  <c r="I17" i="4"/>
  <c r="L17" i="4" s="1"/>
  <c r="BX16" i="4"/>
  <c r="BK16" i="4"/>
  <c r="BB16" i="4"/>
  <c r="AS16" i="4"/>
  <c r="AL16" i="4"/>
  <c r="AN16" i="4" s="1"/>
  <c r="V16" i="4"/>
  <c r="O16" i="4"/>
  <c r="I16" i="4"/>
  <c r="L16" i="4" s="1"/>
  <c r="AH16" i="4" s="1"/>
  <c r="BX15" i="4"/>
  <c r="BK15" i="4"/>
  <c r="BF15" i="4"/>
  <c r="BB15" i="4"/>
  <c r="AL15" i="4"/>
  <c r="AD15" i="4"/>
  <c r="AH15" i="4" s="1"/>
  <c r="BW14" i="4"/>
  <c r="BV14" i="4"/>
  <c r="BU14" i="4"/>
  <c r="BT14" i="4"/>
  <c r="BS14" i="4"/>
  <c r="BR14" i="4"/>
  <c r="BQ14" i="4"/>
  <c r="BP14" i="4"/>
  <c r="BO14" i="4"/>
  <c r="BM14" i="4"/>
  <c r="BL14" i="4"/>
  <c r="BJ14" i="4"/>
  <c r="BI14" i="4"/>
  <c r="BH14" i="4"/>
  <c r="BG14" i="4"/>
  <c r="BE14" i="4"/>
  <c r="BD14" i="4"/>
  <c r="BC14" i="4"/>
  <c r="AZ14" i="4"/>
  <c r="AY14" i="4"/>
  <c r="AX14" i="4"/>
  <c r="AW14" i="4"/>
  <c r="AV14" i="4"/>
  <c r="AU14" i="4"/>
  <c r="AT14" i="4"/>
  <c r="AR14" i="4"/>
  <c r="AQ14" i="4"/>
  <c r="AP14" i="4"/>
  <c r="AO14" i="4"/>
  <c r="AM14" i="4"/>
  <c r="AK14" i="4"/>
  <c r="AJ14" i="4"/>
  <c r="AG14" i="4"/>
  <c r="AF14" i="4"/>
  <c r="AE14" i="4"/>
  <c r="AC14" i="4"/>
  <c r="AB14" i="4"/>
  <c r="AA14" i="4"/>
  <c r="Z14" i="4"/>
  <c r="Y14" i="4"/>
  <c r="X14" i="4"/>
  <c r="W14" i="4"/>
  <c r="U14" i="4"/>
  <c r="T14" i="4"/>
  <c r="S14" i="4"/>
  <c r="R14" i="4"/>
  <c r="Q14" i="4"/>
  <c r="P14" i="4"/>
  <c r="N14" i="4"/>
  <c r="M14" i="4"/>
  <c r="K14" i="4"/>
  <c r="J14" i="4"/>
  <c r="H14" i="4"/>
  <c r="G14" i="4"/>
  <c r="F14" i="4"/>
  <c r="E14" i="4"/>
  <c r="D14" i="4"/>
  <c r="BK13" i="4"/>
  <c r="BF13" i="4"/>
  <c r="BB13" i="4"/>
  <c r="AS13" i="4"/>
  <c r="AL13" i="4"/>
  <c r="AN13" i="4" s="1"/>
  <c r="AD13" i="4"/>
  <c r="V13" i="4"/>
  <c r="O13" i="4"/>
  <c r="I13" i="4"/>
  <c r="L13" i="4" s="1"/>
  <c r="BX12" i="4"/>
  <c r="BK12" i="4"/>
  <c r="BF12" i="4"/>
  <c r="BB12" i="4"/>
  <c r="AS12" i="4"/>
  <c r="AL12" i="4"/>
  <c r="I12" i="4"/>
  <c r="L12" i="4" s="1"/>
  <c r="AH12" i="4" s="1"/>
  <c r="BK11" i="4"/>
  <c r="BF11" i="4"/>
  <c r="BB11" i="4"/>
  <c r="AS11" i="4"/>
  <c r="AL11" i="4"/>
  <c r="AN11" i="4" s="1"/>
  <c r="AD11" i="4"/>
  <c r="V11" i="4"/>
  <c r="O11" i="4"/>
  <c r="I11" i="4"/>
  <c r="L11" i="4" s="1"/>
  <c r="BK10" i="4"/>
  <c r="BF10" i="4"/>
  <c r="BB10" i="4"/>
  <c r="AS10" i="4"/>
  <c r="AL10" i="4"/>
  <c r="AN10" i="4" s="1"/>
  <c r="AD10" i="4"/>
  <c r="V10" i="4"/>
  <c r="O10" i="4"/>
  <c r="I10" i="4"/>
  <c r="BW9" i="4"/>
  <c r="BV9" i="4"/>
  <c r="BU9" i="4"/>
  <c r="BT9" i="4"/>
  <c r="BS9" i="4"/>
  <c r="BQ9" i="4"/>
  <c r="BP9" i="4"/>
  <c r="BO9" i="4"/>
  <c r="BM9" i="4"/>
  <c r="BL9" i="4"/>
  <c r="BJ9" i="4"/>
  <c r="BH9" i="4"/>
  <c r="BG9" i="4"/>
  <c r="BE9" i="4"/>
  <c r="BD9" i="4"/>
  <c r="BC9" i="4"/>
  <c r="BA9" i="4"/>
  <c r="AZ9" i="4"/>
  <c r="AY9" i="4"/>
  <c r="AW9" i="4"/>
  <c r="AV9" i="4"/>
  <c r="AU9" i="4"/>
  <c r="AT9" i="4"/>
  <c r="AR9" i="4"/>
  <c r="AQ9" i="4"/>
  <c r="AP9" i="4"/>
  <c r="AO9" i="4"/>
  <c r="AM9" i="4"/>
  <c r="AK9" i="4"/>
  <c r="AJ9" i="4"/>
  <c r="AG9" i="4"/>
  <c r="AF9" i="4"/>
  <c r="AE9" i="4"/>
  <c r="AC9" i="4"/>
  <c r="AB9" i="4"/>
  <c r="AA9" i="4"/>
  <c r="Z9" i="4"/>
  <c r="Y9" i="4"/>
  <c r="X9" i="4"/>
  <c r="U9" i="4"/>
  <c r="T9" i="4"/>
  <c r="S9" i="4"/>
  <c r="Q9" i="4"/>
  <c r="P9" i="4"/>
  <c r="N9" i="4"/>
  <c r="M9" i="4"/>
  <c r="K9" i="4"/>
  <c r="J9" i="4"/>
  <c r="H9" i="4"/>
  <c r="G9" i="4"/>
  <c r="F9" i="4"/>
  <c r="E9" i="4"/>
  <c r="D9" i="4"/>
  <c r="BK8" i="4"/>
  <c r="BF8" i="4"/>
  <c r="BB8" i="4"/>
  <c r="AS8" i="4"/>
  <c r="AL8" i="4"/>
  <c r="AN8" i="4" s="1"/>
  <c r="AD8" i="4"/>
  <c r="O8" i="4"/>
  <c r="I8" i="4"/>
  <c r="L8" i="4" s="1"/>
  <c r="BK7" i="4"/>
  <c r="BF7" i="4"/>
  <c r="BB7" i="4"/>
  <c r="AS7" i="4"/>
  <c r="AN7" i="4"/>
  <c r="O7" i="4"/>
  <c r="I7" i="4"/>
  <c r="BK6" i="4"/>
  <c r="BF6" i="4"/>
  <c r="BB6" i="4"/>
  <c r="AS6" i="4"/>
  <c r="AL6" i="4"/>
  <c r="AD6" i="4"/>
  <c r="O6" i="4"/>
  <c r="I6" i="4"/>
  <c r="L6" i="4" s="1"/>
  <c r="AI19" i="3"/>
  <c r="AH19" i="3"/>
  <c r="AG19" i="3"/>
  <c r="AF19" i="3"/>
  <c r="AC19" i="3"/>
  <c r="AB19" i="3"/>
  <c r="AA19" i="3"/>
  <c r="Y19" i="3"/>
  <c r="X19" i="3"/>
  <c r="U19" i="3"/>
  <c r="T19" i="3"/>
  <c r="S19" i="3"/>
  <c r="R19" i="3"/>
  <c r="Q19" i="3"/>
  <c r="P19" i="3"/>
  <c r="O19" i="3"/>
  <c r="N19" i="3"/>
  <c r="M19" i="3"/>
  <c r="K19" i="3"/>
  <c r="J19" i="3"/>
  <c r="I19" i="3"/>
  <c r="H19" i="3"/>
  <c r="G19" i="3"/>
  <c r="F19" i="3"/>
  <c r="E19" i="3"/>
  <c r="D19" i="3"/>
  <c r="C19" i="3"/>
  <c r="AD18" i="3"/>
  <c r="Z18" i="3"/>
  <c r="V18" i="3"/>
  <c r="L18" i="3"/>
  <c r="AD17" i="3"/>
  <c r="Z17" i="3"/>
  <c r="V17" i="3"/>
  <c r="L17" i="3"/>
  <c r="AD16" i="3"/>
  <c r="Z16" i="3"/>
  <c r="V16" i="3"/>
  <c r="L16" i="3"/>
  <c r="AD15" i="3"/>
  <c r="Z15" i="3"/>
  <c r="V15" i="3"/>
  <c r="L15" i="3"/>
  <c r="AI14" i="3"/>
  <c r="AH14" i="3"/>
  <c r="AG14" i="3"/>
  <c r="AF14" i="3"/>
  <c r="AC14" i="3"/>
  <c r="AB14" i="3"/>
  <c r="AA14" i="3"/>
  <c r="Y14" i="3"/>
  <c r="X14" i="3"/>
  <c r="U14" i="3"/>
  <c r="T14" i="3"/>
  <c r="S14" i="3"/>
  <c r="R14" i="3"/>
  <c r="Q14" i="3"/>
  <c r="P14" i="3"/>
  <c r="O14" i="3"/>
  <c r="N14" i="3"/>
  <c r="M14" i="3"/>
  <c r="K14" i="3"/>
  <c r="J14" i="3"/>
  <c r="I14" i="3"/>
  <c r="H14" i="3"/>
  <c r="G14" i="3"/>
  <c r="F14" i="3"/>
  <c r="E14" i="3"/>
  <c r="D14" i="3"/>
  <c r="C14" i="3"/>
  <c r="AD13" i="3"/>
  <c r="Z13" i="3"/>
  <c r="V13" i="3"/>
  <c r="L13" i="3"/>
  <c r="AD12" i="3"/>
  <c r="Z12" i="3"/>
  <c r="V12" i="3"/>
  <c r="L12" i="3"/>
  <c r="AD11" i="3"/>
  <c r="Z11" i="3"/>
  <c r="V11" i="3"/>
  <c r="L11" i="3"/>
  <c r="AD10" i="3"/>
  <c r="Z10" i="3"/>
  <c r="V10" i="3"/>
  <c r="L10" i="3"/>
  <c r="AI9" i="3"/>
  <c r="AH9" i="3"/>
  <c r="AG9" i="3"/>
  <c r="AC9" i="3"/>
  <c r="AB9" i="3"/>
  <c r="AA9" i="3"/>
  <c r="Y9" i="3"/>
  <c r="X9" i="3"/>
  <c r="U9" i="3"/>
  <c r="T9" i="3"/>
  <c r="S9" i="3"/>
  <c r="R9" i="3"/>
  <c r="Q9" i="3"/>
  <c r="P9" i="3"/>
  <c r="O9" i="3"/>
  <c r="N9" i="3"/>
  <c r="M9" i="3"/>
  <c r="K9" i="3"/>
  <c r="J9" i="3"/>
  <c r="I9" i="3"/>
  <c r="H9" i="3"/>
  <c r="G9" i="3"/>
  <c r="F9" i="3"/>
  <c r="E9" i="3"/>
  <c r="D9" i="3"/>
  <c r="C9" i="3"/>
  <c r="AD8" i="3"/>
  <c r="Z8" i="3"/>
  <c r="V8" i="3"/>
  <c r="L8" i="3"/>
  <c r="AD7" i="3"/>
  <c r="Z7" i="3"/>
  <c r="V7" i="3"/>
  <c r="L7" i="3"/>
  <c r="AD6" i="3"/>
  <c r="Z6" i="3"/>
  <c r="V6" i="3"/>
  <c r="L6" i="3"/>
  <c r="AL19" i="2"/>
  <c r="AK19" i="2"/>
  <c r="AJ19" i="2"/>
  <c r="AI19" i="2"/>
  <c r="AH19" i="2"/>
  <c r="AG19" i="2"/>
  <c r="AF19" i="2"/>
  <c r="AE19" i="2"/>
  <c r="AD19" i="2"/>
  <c r="Z19" i="2"/>
  <c r="Y19" i="2"/>
  <c r="X19" i="2"/>
  <c r="V19" i="2"/>
  <c r="U19" i="2"/>
  <c r="T19" i="2"/>
  <c r="S19" i="2"/>
  <c r="R19" i="2"/>
  <c r="Q19" i="2"/>
  <c r="P19" i="2"/>
  <c r="O19" i="2"/>
  <c r="N19" i="2"/>
  <c r="M19" i="2"/>
  <c r="L19" i="2"/>
  <c r="J19" i="2"/>
  <c r="H19" i="2"/>
  <c r="G19" i="2"/>
  <c r="E19" i="2"/>
  <c r="D19" i="2"/>
  <c r="C19" i="2"/>
  <c r="AO18" i="2"/>
  <c r="AN18" i="2"/>
  <c r="AM18" i="2"/>
  <c r="AC18" i="2"/>
  <c r="AB18" i="2"/>
  <c r="AA18" i="2"/>
  <c r="I18" i="2"/>
  <c r="F18" i="2"/>
  <c r="AO17" i="2"/>
  <c r="AN17" i="2"/>
  <c r="AM17" i="2"/>
  <c r="AC17" i="2"/>
  <c r="AB17" i="2"/>
  <c r="AA17" i="2"/>
  <c r="I17" i="2"/>
  <c r="F17" i="2"/>
  <c r="AO16" i="2"/>
  <c r="AN16" i="2"/>
  <c r="AM16" i="2"/>
  <c r="AC16" i="2"/>
  <c r="AB16" i="2"/>
  <c r="AA16" i="2"/>
  <c r="I16" i="2"/>
  <c r="F16" i="2"/>
  <c r="AO15" i="2"/>
  <c r="AN15" i="2"/>
  <c r="AM15" i="2"/>
  <c r="AP15" i="2" s="1"/>
  <c r="AC15" i="2"/>
  <c r="AB15" i="2"/>
  <c r="F15" i="2"/>
  <c r="I15" i="2" s="1"/>
  <c r="AL14" i="2"/>
  <c r="AK14" i="2"/>
  <c r="AJ14" i="2"/>
  <c r="AI14" i="2"/>
  <c r="AH14" i="2"/>
  <c r="AG14" i="2"/>
  <c r="AF14" i="2"/>
  <c r="AE14" i="2"/>
  <c r="AD14" i="2"/>
  <c r="Z14" i="2"/>
  <c r="Y14" i="2"/>
  <c r="X14" i="2"/>
  <c r="W14" i="2"/>
  <c r="V14" i="2"/>
  <c r="U14" i="2"/>
  <c r="T14" i="2"/>
  <c r="S14" i="2"/>
  <c r="R14" i="2"/>
  <c r="Q14" i="2"/>
  <c r="P14" i="2"/>
  <c r="O14" i="2"/>
  <c r="N14" i="2"/>
  <c r="M14" i="2"/>
  <c r="L14" i="2"/>
  <c r="K14" i="2"/>
  <c r="J14" i="2"/>
  <c r="H14" i="2"/>
  <c r="G14" i="2"/>
  <c r="E14" i="2"/>
  <c r="D14" i="2"/>
  <c r="C14" i="2"/>
  <c r="AO13" i="2"/>
  <c r="AN13" i="2"/>
  <c r="AM13" i="2"/>
  <c r="AP13" i="2" s="1"/>
  <c r="AC13" i="2"/>
  <c r="AB13" i="2"/>
  <c r="I13" i="2"/>
  <c r="F13" i="2"/>
  <c r="AO12" i="2"/>
  <c r="AN12" i="2"/>
  <c r="AM12" i="2"/>
  <c r="AC12" i="2"/>
  <c r="AB12" i="2"/>
  <c r="AA12" i="2"/>
  <c r="F12" i="2"/>
  <c r="I12" i="2" s="1"/>
  <c r="AO11" i="2"/>
  <c r="AN11" i="2"/>
  <c r="AM11" i="2"/>
  <c r="AC11" i="2"/>
  <c r="AB11" i="2"/>
  <c r="AA11" i="2"/>
  <c r="I11" i="2"/>
  <c r="F11" i="2"/>
  <c r="AO10" i="2"/>
  <c r="AN10" i="2"/>
  <c r="AM10" i="2"/>
  <c r="AB10" i="2"/>
  <c r="AA10" i="2"/>
  <c r="I10" i="2"/>
  <c r="F10" i="2"/>
  <c r="AL9" i="2"/>
  <c r="AK9" i="2"/>
  <c r="AJ9" i="2"/>
  <c r="AI9" i="2"/>
  <c r="AH9" i="2"/>
  <c r="AG9" i="2"/>
  <c r="AF9" i="2"/>
  <c r="AE9" i="2"/>
  <c r="AD9" i="2"/>
  <c r="Z9" i="2"/>
  <c r="Y9" i="2"/>
  <c r="X9" i="2"/>
  <c r="W9" i="2"/>
  <c r="V9" i="2"/>
  <c r="T9" i="2"/>
  <c r="S9" i="2"/>
  <c r="R9" i="2"/>
  <c r="Q9" i="2"/>
  <c r="P9" i="2"/>
  <c r="O9" i="2"/>
  <c r="N9" i="2"/>
  <c r="M9" i="2"/>
  <c r="L9" i="2"/>
  <c r="K9" i="2"/>
  <c r="J9" i="2"/>
  <c r="H9" i="2"/>
  <c r="G9" i="2"/>
  <c r="E9" i="2"/>
  <c r="D9" i="2"/>
  <c r="C9" i="2"/>
  <c r="AO8" i="2"/>
  <c r="AN8" i="2"/>
  <c r="AM8" i="2"/>
  <c r="AC8" i="2"/>
  <c r="AB8" i="2"/>
  <c r="AA8" i="2"/>
  <c r="I8" i="2"/>
  <c r="F8" i="2"/>
  <c r="AO7" i="2"/>
  <c r="AN7" i="2"/>
  <c r="AM7" i="2"/>
  <c r="AB7" i="2"/>
  <c r="AA7" i="2"/>
  <c r="I7" i="2"/>
  <c r="F7" i="2"/>
  <c r="AO6" i="2"/>
  <c r="AN6" i="2"/>
  <c r="AM6" i="2"/>
  <c r="AC6" i="2"/>
  <c r="AB6" i="2"/>
  <c r="I6" i="2"/>
  <c r="F6" i="2"/>
  <c r="V21" i="1"/>
  <c r="U21" i="1"/>
  <c r="T21" i="1"/>
  <c r="S21" i="1"/>
  <c r="R21" i="1"/>
  <c r="Q21" i="1"/>
  <c r="P21" i="1"/>
  <c r="O21" i="1"/>
  <c r="N21" i="1"/>
  <c r="M21" i="1"/>
  <c r="L21" i="1"/>
  <c r="J21" i="1"/>
  <c r="I21" i="1"/>
  <c r="H21" i="1"/>
  <c r="G21" i="1"/>
  <c r="E21" i="1"/>
  <c r="D21" i="1"/>
  <c r="W20" i="1"/>
  <c r="F20" i="1"/>
  <c r="W19" i="1"/>
  <c r="F19" i="1"/>
  <c r="W18" i="1"/>
  <c r="F18" i="1"/>
  <c r="V16" i="1"/>
  <c r="U16" i="1"/>
  <c r="T16" i="1"/>
  <c r="S16" i="1"/>
  <c r="R16" i="1"/>
  <c r="Q16" i="1"/>
  <c r="P16" i="1"/>
  <c r="O16" i="1"/>
  <c r="N16" i="1"/>
  <c r="M16" i="1"/>
  <c r="L16" i="1"/>
  <c r="J16" i="1"/>
  <c r="I16" i="1"/>
  <c r="H16" i="1"/>
  <c r="G16" i="1"/>
  <c r="E16" i="1"/>
  <c r="D16" i="1"/>
  <c r="W15" i="1"/>
  <c r="F15" i="1"/>
  <c r="W14" i="1"/>
  <c r="K14" i="1"/>
  <c r="F14" i="1"/>
  <c r="K13" i="1"/>
  <c r="W12" i="1"/>
  <c r="K12" i="1"/>
  <c r="F12" i="1"/>
  <c r="V11" i="1"/>
  <c r="U11" i="1"/>
  <c r="T11" i="1"/>
  <c r="S11" i="1"/>
  <c r="R11" i="1"/>
  <c r="Q11" i="1"/>
  <c r="P11" i="1"/>
  <c r="O11" i="1"/>
  <c r="N11" i="1"/>
  <c r="M11" i="1"/>
  <c r="L11" i="1"/>
  <c r="J11" i="1"/>
  <c r="I11" i="1"/>
  <c r="H11" i="1"/>
  <c r="G11" i="1"/>
  <c r="E11" i="1"/>
  <c r="W10" i="1"/>
  <c r="K10" i="1"/>
  <c r="W9" i="1"/>
  <c r="F9" i="1"/>
  <c r="W8" i="1"/>
  <c r="K8" i="1"/>
  <c r="F8" i="1"/>
  <c r="AS19" i="4" l="1"/>
  <c r="AH11" i="4"/>
  <c r="AE16" i="3"/>
  <c r="AN19" i="2"/>
  <c r="AQ18" i="2"/>
  <c r="AC17" i="5"/>
  <c r="AE18" i="3"/>
  <c r="W18" i="5"/>
  <c r="AE15" i="3"/>
  <c r="AC10" i="5"/>
  <c r="BN16" i="4"/>
  <c r="BY16" i="4" s="1"/>
  <c r="BN18" i="4"/>
  <c r="BY18" i="4" s="1"/>
  <c r="K16" i="1"/>
  <c r="K21" i="1"/>
  <c r="AE17" i="3"/>
  <c r="W17" i="3"/>
  <c r="AE7" i="3"/>
  <c r="W8" i="3"/>
  <c r="AE11" i="3"/>
  <c r="AE13" i="3"/>
  <c r="Z14" i="3"/>
  <c r="AP17" i="2"/>
  <c r="AP16" i="2"/>
  <c r="I19" i="2"/>
  <c r="AR8" i="2"/>
  <c r="AD19" i="3"/>
  <c r="AE6" i="3"/>
  <c r="AE8" i="3"/>
  <c r="X20" i="3"/>
  <c r="W10" i="3"/>
  <c r="W15" i="3"/>
  <c r="W18" i="3"/>
  <c r="BG20" i="4"/>
  <c r="E13" i="5"/>
  <c r="O19" i="4"/>
  <c r="AR17" i="2"/>
  <c r="AE20" i="2"/>
  <c r="AI20" i="2"/>
  <c r="AP18" i="2"/>
  <c r="E18" i="5"/>
  <c r="T18" i="5"/>
  <c r="M20" i="4"/>
  <c r="R20" i="4"/>
  <c r="AX20" i="4"/>
  <c r="D20" i="4"/>
  <c r="O9" i="4"/>
  <c r="AL19" i="4"/>
  <c r="AN19" i="4" s="1"/>
  <c r="AH17" i="4"/>
  <c r="I19" i="4"/>
  <c r="G20" i="4"/>
  <c r="H20" i="4"/>
  <c r="BI20" i="4"/>
  <c r="AP7" i="2"/>
  <c r="AP8" i="2"/>
  <c r="AQ7" i="2"/>
  <c r="AQ8" i="2"/>
  <c r="F14" i="2"/>
  <c r="AR10" i="2"/>
  <c r="AR11" i="2"/>
  <c r="AJ20" i="2"/>
  <c r="AQ10" i="2"/>
  <c r="AQ12" i="2"/>
  <c r="AR13" i="2"/>
  <c r="AM19" i="2"/>
  <c r="AR18" i="2"/>
  <c r="AO19" i="2"/>
  <c r="AQ16" i="2"/>
  <c r="AQ17" i="2"/>
  <c r="AG20" i="3"/>
  <c r="AQ15" i="2"/>
  <c r="H20" i="2"/>
  <c r="C20" i="2"/>
  <c r="D20" i="2"/>
  <c r="AK20" i="2"/>
  <c r="K20" i="2"/>
  <c r="AD20" i="2"/>
  <c r="AH20" i="2"/>
  <c r="AL20" i="2"/>
  <c r="AQ13" i="2"/>
  <c r="R19" i="5"/>
  <c r="H8" i="5"/>
  <c r="S19" i="5"/>
  <c r="AN19" i="5"/>
  <c r="I22" i="1"/>
  <c r="N22" i="1"/>
  <c r="R22" i="1"/>
  <c r="AJ20" i="4"/>
  <c r="AP20" i="4"/>
  <c r="E20" i="4"/>
  <c r="J20" i="4"/>
  <c r="P20" i="4"/>
  <c r="W12" i="3"/>
  <c r="AF20" i="3"/>
  <c r="D20" i="3"/>
  <c r="H20" i="3"/>
  <c r="U20" i="3"/>
  <c r="AB20" i="3"/>
  <c r="AR12" i="2"/>
  <c r="T13" i="5"/>
  <c r="W13" i="5"/>
  <c r="Z20" i="4"/>
  <c r="AE20" i="4"/>
  <c r="F20" i="4"/>
  <c r="K20" i="4"/>
  <c r="BJ20" i="4"/>
  <c r="I14" i="4"/>
  <c r="AK20" i="4"/>
  <c r="E20" i="3"/>
  <c r="I20" i="3"/>
  <c r="R20" i="3"/>
  <c r="AE10" i="3"/>
  <c r="J20" i="3"/>
  <c r="O20" i="3"/>
  <c r="C20" i="3"/>
  <c r="P20" i="3"/>
  <c r="AD14" i="3"/>
  <c r="AO14" i="2"/>
  <c r="AQ11" i="2"/>
  <c r="N20" i="2"/>
  <c r="AM14" i="2"/>
  <c r="I14" i="2"/>
  <c r="AN14" i="2"/>
  <c r="U19" i="5"/>
  <c r="V19" i="5"/>
  <c r="AQ19" i="5"/>
  <c r="AL14" i="4"/>
  <c r="AN14" i="4" s="1"/>
  <c r="BL20" i="4"/>
  <c r="AR20" i="4"/>
  <c r="AW20" i="4"/>
  <c r="BH20" i="4"/>
  <c r="BM20" i="4"/>
  <c r="AG20" i="4"/>
  <c r="AO20" i="4"/>
  <c r="BD20" i="4"/>
  <c r="BS20" i="4"/>
  <c r="BN10" i="4"/>
  <c r="BY10" i="4" s="1"/>
  <c r="N20" i="4"/>
  <c r="L22" i="1"/>
  <c r="P22" i="1"/>
  <c r="M22" i="1"/>
  <c r="Q22" i="1"/>
  <c r="T22" i="1"/>
  <c r="AL9" i="4"/>
  <c r="AN9" i="4" s="1"/>
  <c r="W8" i="5"/>
  <c r="S20" i="2"/>
  <c r="W7" i="3"/>
  <c r="Z9" i="3"/>
  <c r="AI20" i="3"/>
  <c r="K11" i="1"/>
  <c r="AP6" i="2"/>
  <c r="AO9" i="2"/>
  <c r="L20" i="2"/>
  <c r="AQ6" i="2"/>
  <c r="AM9" i="2"/>
  <c r="AN9" i="2"/>
  <c r="T20" i="2"/>
  <c r="F9" i="2"/>
  <c r="V9" i="3"/>
  <c r="F20" i="3"/>
  <c r="S20" i="3"/>
  <c r="N20" i="3"/>
  <c r="AY20" i="4"/>
  <c r="AT20" i="4"/>
  <c r="AD9" i="3"/>
  <c r="AB9" i="2"/>
  <c r="Y20" i="2"/>
  <c r="W11" i="1"/>
  <c r="J22" i="1"/>
  <c r="O22" i="1"/>
  <c r="S22" i="1"/>
  <c r="V22" i="1"/>
  <c r="F11" i="1"/>
  <c r="W11" i="3"/>
  <c r="W13" i="3"/>
  <c r="W16" i="3"/>
  <c r="G20" i="3"/>
  <c r="AN6" i="4"/>
  <c r="BN6" i="4" s="1"/>
  <c r="BY6" i="4" s="1"/>
  <c r="AF20" i="4"/>
  <c r="L10" i="4"/>
  <c r="AH10" i="4" s="1"/>
  <c r="AN12" i="4"/>
  <c r="BN12" i="4" s="1"/>
  <c r="BY12" i="4" s="1"/>
  <c r="AQ20" i="4"/>
  <c r="BT20" i="4"/>
  <c r="AN15" i="4"/>
  <c r="BN15" i="4" s="1"/>
  <c r="BY15" i="4" s="1"/>
  <c r="V19" i="4"/>
  <c r="BW20" i="4"/>
  <c r="D19" i="5"/>
  <c r="AB14" i="2"/>
  <c r="E20" i="2"/>
  <c r="AF20" i="2"/>
  <c r="L9" i="3"/>
  <c r="AC20" i="3"/>
  <c r="AR6" i="2"/>
  <c r="F19" i="2"/>
  <c r="AG20" i="2"/>
  <c r="E22" i="1"/>
  <c r="W21" i="1"/>
  <c r="H22" i="1"/>
  <c r="AR7" i="2"/>
  <c r="I9" i="2"/>
  <c r="AP11" i="2"/>
  <c r="AP12" i="2"/>
  <c r="M20" i="2"/>
  <c r="L14" i="3"/>
  <c r="T20" i="3"/>
  <c r="M20" i="3"/>
  <c r="Y20" i="3"/>
  <c r="O14" i="4"/>
  <c r="BN17" i="4"/>
  <c r="BY17" i="4" s="1"/>
  <c r="H18" i="5"/>
  <c r="AC16" i="5"/>
  <c r="W16" i="1"/>
  <c r="AP10" i="2"/>
  <c r="AR15" i="2"/>
  <c r="V20" i="2"/>
  <c r="F16" i="1"/>
  <c r="G22" i="1"/>
  <c r="W6" i="3"/>
  <c r="AE12" i="3"/>
  <c r="AH20" i="3"/>
  <c r="I9" i="4"/>
  <c r="BN13" i="4"/>
  <c r="BY13" i="4" s="1"/>
  <c r="BQ20" i="4"/>
  <c r="N8" i="5"/>
  <c r="Z8" i="5"/>
  <c r="AC7" i="5"/>
  <c r="N18" i="5"/>
  <c r="Z18" i="5"/>
  <c r="AC14" i="5"/>
  <c r="AF14" i="5" s="1"/>
  <c r="AI14" i="5" s="1"/>
  <c r="Q18" i="5"/>
  <c r="K18" i="5"/>
  <c r="AC12" i="5"/>
  <c r="AF12" i="5" s="1"/>
  <c r="AI12" i="5" s="1"/>
  <c r="AL12" i="5" s="1"/>
  <c r="AO12" i="5" s="1"/>
  <c r="H13" i="5"/>
  <c r="AK19" i="5"/>
  <c r="AC9" i="5"/>
  <c r="AF9" i="5" s="1"/>
  <c r="K13" i="5"/>
  <c r="AE19" i="5"/>
  <c r="T8" i="5"/>
  <c r="AM19" i="5"/>
  <c r="AJ19" i="5"/>
  <c r="Q8" i="5"/>
  <c r="L19" i="5"/>
  <c r="K8" i="5"/>
  <c r="AC5" i="5"/>
  <c r="AF5" i="5" s="1"/>
  <c r="AI5" i="5" s="1"/>
  <c r="AL5" i="5" s="1"/>
  <c r="AO5" i="5" s="1"/>
  <c r="E8" i="5"/>
  <c r="C19" i="5"/>
  <c r="Y20" i="4"/>
  <c r="AH18" i="4"/>
  <c r="BX19" i="4"/>
  <c r="BK19" i="4"/>
  <c r="BF19" i="4"/>
  <c r="AV20" i="4"/>
  <c r="BR20" i="4"/>
  <c r="BN11" i="4"/>
  <c r="BY11" i="4" s="1"/>
  <c r="BF14" i="4"/>
  <c r="AS14" i="4"/>
  <c r="V14" i="4"/>
  <c r="BK14" i="4"/>
  <c r="BB14" i="4"/>
  <c r="BF9" i="4"/>
  <c r="BN8" i="4"/>
  <c r="BY8" i="4" s="1"/>
  <c r="AZ20" i="4"/>
  <c r="AH8" i="4"/>
  <c r="BB9" i="4"/>
  <c r="BN7" i="4"/>
  <c r="BY7" i="4" s="1"/>
  <c r="AS9" i="4"/>
  <c r="AA20" i="4"/>
  <c r="L7" i="4"/>
  <c r="AH7" i="4" s="1"/>
  <c r="BX9" i="4"/>
  <c r="BK9" i="4"/>
  <c r="U20" i="4"/>
  <c r="AH6" i="4"/>
  <c r="V9" i="4"/>
  <c r="V14" i="3"/>
  <c r="Q20" i="3"/>
  <c r="AC19" i="2"/>
  <c r="P20" i="2"/>
  <c r="Z20" i="2"/>
  <c r="X20" i="2"/>
  <c r="W20" i="2"/>
  <c r="AA14" i="2"/>
  <c r="R20" i="2"/>
  <c r="O20" i="2"/>
  <c r="AC14" i="2"/>
  <c r="Q20" i="2"/>
  <c r="G20" i="2"/>
  <c r="J20" i="2"/>
  <c r="F21" i="1"/>
  <c r="U22" i="1"/>
  <c r="Z13" i="5"/>
  <c r="Q13" i="5"/>
  <c r="P19" i="5"/>
  <c r="O19" i="5"/>
  <c r="D22" i="1"/>
  <c r="AH19" i="5"/>
  <c r="AG19" i="5"/>
  <c r="Y19" i="5"/>
  <c r="AB8" i="5"/>
  <c r="AC6" i="5"/>
  <c r="AF6" i="5" s="1"/>
  <c r="I19" i="5"/>
  <c r="AA8" i="5"/>
  <c r="BO20" i="4"/>
  <c r="BC20" i="4"/>
  <c r="AU20" i="4"/>
  <c r="AM20" i="4"/>
  <c r="AD9" i="4"/>
  <c r="S20" i="4"/>
  <c r="Q20" i="4"/>
  <c r="C20" i="4"/>
  <c r="AA20" i="3"/>
  <c r="AA9" i="2"/>
  <c r="AC9" i="2"/>
  <c r="U20" i="2"/>
  <c r="M19" i="5"/>
  <c r="N13" i="5"/>
  <c r="BV20" i="4"/>
  <c r="BA20" i="4"/>
  <c r="AH13" i="4"/>
  <c r="K20" i="3"/>
  <c r="AP19" i="5"/>
  <c r="AD19" i="5"/>
  <c r="AB13" i="5"/>
  <c r="X19" i="5"/>
  <c r="J19" i="5"/>
  <c r="AA13" i="5"/>
  <c r="G19" i="5"/>
  <c r="AC11" i="5"/>
  <c r="AF11" i="5" s="1"/>
  <c r="F19" i="5"/>
  <c r="BU20" i="4"/>
  <c r="BX14" i="4"/>
  <c r="BP20" i="4"/>
  <c r="BE20" i="4"/>
  <c r="AC20" i="4"/>
  <c r="AB20" i="4"/>
  <c r="AD14" i="4"/>
  <c r="X20" i="4"/>
  <c r="W20" i="4"/>
  <c r="T20" i="4"/>
  <c r="AB19" i="2"/>
  <c r="AR16" i="2"/>
  <c r="AA19" i="2"/>
  <c r="L19" i="3"/>
  <c r="BB19" i="4"/>
  <c r="AD19" i="4"/>
  <c r="L19" i="4"/>
  <c r="AA18" i="5"/>
  <c r="AB18" i="5"/>
  <c r="AC15" i="5"/>
  <c r="AF15" i="5" s="1"/>
  <c r="Z19" i="3"/>
  <c r="V19" i="3"/>
  <c r="AF17" i="5" l="1"/>
  <c r="AI17" i="5" s="1"/>
  <c r="AL17" i="5" s="1"/>
  <c r="AO17" i="5" s="1"/>
  <c r="AE14" i="3"/>
  <c r="K22" i="1"/>
  <c r="AF16" i="5"/>
  <c r="AL16" i="5" s="1"/>
  <c r="AO16" i="5" s="1"/>
  <c r="AF7" i="5"/>
  <c r="AI7" i="5" s="1"/>
  <c r="AL7" i="5" s="1"/>
  <c r="AO7" i="5" s="1"/>
  <c r="AI9" i="5"/>
  <c r="AL9" i="5" s="1"/>
  <c r="AO9" i="5" s="1"/>
  <c r="AR9" i="5" s="1"/>
  <c r="AP19" i="2"/>
  <c r="E19" i="5"/>
  <c r="AE9" i="3"/>
  <c r="AP9" i="2"/>
  <c r="AR14" i="2"/>
  <c r="O20" i="4"/>
  <c r="H19" i="5"/>
  <c r="W19" i="5"/>
  <c r="AR19" i="2"/>
  <c r="I20" i="2"/>
  <c r="AQ9" i="2"/>
  <c r="AQ19" i="2"/>
  <c r="AQ14" i="2"/>
  <c r="W14" i="3"/>
  <c r="F20" i="2"/>
  <c r="T19" i="5"/>
  <c r="I20" i="4"/>
  <c r="AD20" i="3"/>
  <c r="AO20" i="2"/>
  <c r="AP14" i="2"/>
  <c r="AM20" i="2"/>
  <c r="AN20" i="2"/>
  <c r="W22" i="1"/>
  <c r="AL20" i="4"/>
  <c r="AN20" i="4" s="1"/>
  <c r="BF20" i="4"/>
  <c r="L20" i="3"/>
  <c r="W9" i="3"/>
  <c r="AB20" i="2"/>
  <c r="AS20" i="4"/>
  <c r="AR9" i="2"/>
  <c r="BN19" i="4"/>
  <c r="L14" i="4"/>
  <c r="F22" i="1"/>
  <c r="AF10" i="5"/>
  <c r="AI10" i="5" s="1"/>
  <c r="AL10" i="5" s="1"/>
  <c r="AO10" i="5" s="1"/>
  <c r="AR5" i="5"/>
  <c r="N19" i="5"/>
  <c r="AL14" i="5"/>
  <c r="AO14" i="5" s="1"/>
  <c r="Z19" i="5"/>
  <c r="AC18" i="5"/>
  <c r="AR12" i="5"/>
  <c r="K19" i="5"/>
  <c r="Q19" i="5"/>
  <c r="AC8" i="5"/>
  <c r="AH19" i="4"/>
  <c r="V20" i="4"/>
  <c r="BK20" i="4"/>
  <c r="BB20" i="4"/>
  <c r="L9" i="4"/>
  <c r="BY9" i="4"/>
  <c r="BN9" i="4"/>
  <c r="AC20" i="2"/>
  <c r="AA19" i="5"/>
  <c r="AI6" i="5"/>
  <c r="AL6" i="5" s="1"/>
  <c r="AO6" i="5" s="1"/>
  <c r="AB19" i="5"/>
  <c r="AH9" i="4"/>
  <c r="AA20" i="2"/>
  <c r="AC13" i="5"/>
  <c r="AI11" i="5"/>
  <c r="AL11" i="5" s="1"/>
  <c r="AO11" i="5" s="1"/>
  <c r="BX20" i="4"/>
  <c r="BY14" i="4"/>
  <c r="BN14" i="4"/>
  <c r="AD20" i="4"/>
  <c r="AH14" i="4"/>
  <c r="BY19" i="4"/>
  <c r="AI15" i="5"/>
  <c r="AL15" i="5" s="1"/>
  <c r="Z20" i="3"/>
  <c r="AE19" i="3"/>
  <c r="V20" i="3"/>
  <c r="W19" i="3"/>
  <c r="AR17" i="5" l="1"/>
  <c r="AF18" i="5"/>
  <c r="AI18" i="5" s="1"/>
  <c r="AF8" i="5"/>
  <c r="AI8" i="5" s="1"/>
  <c r="AR16" i="5"/>
  <c r="AR7" i="5"/>
  <c r="AE20" i="3"/>
  <c r="AP20" i="2"/>
  <c r="AR20" i="2"/>
  <c r="AQ20" i="2"/>
  <c r="AR14" i="5"/>
  <c r="AF13" i="5"/>
  <c r="AI13" i="5" s="1"/>
  <c r="L20" i="4"/>
  <c r="W20" i="3"/>
  <c r="AR10" i="5"/>
  <c r="AL18" i="5"/>
  <c r="AC19" i="5"/>
  <c r="BN20" i="4"/>
  <c r="AL8" i="5"/>
  <c r="AO8" i="5" s="1"/>
  <c r="AR6" i="5"/>
  <c r="AL13" i="5"/>
  <c r="AO13" i="5" s="1"/>
  <c r="AR11" i="5"/>
  <c r="BY20" i="4"/>
  <c r="AH20" i="4"/>
  <c r="AO15" i="5"/>
  <c r="AO18" i="5" l="1"/>
  <c r="AO19" i="5" s="1"/>
  <c r="AF19" i="5"/>
  <c r="AI19" i="5" s="1"/>
  <c r="AR8" i="5"/>
  <c r="AL19" i="5"/>
  <c r="AR13" i="5"/>
  <c r="AR15" i="5"/>
  <c r="AR18" i="5" l="1"/>
  <c r="AR19" i="5" l="1"/>
</calcChain>
</file>

<file path=xl/sharedStrings.xml><?xml version="1.0" encoding="utf-8"?>
<sst xmlns="http://schemas.openxmlformats.org/spreadsheetml/2006/main" count="524" uniqueCount="308">
  <si>
    <t>地</t>
  </si>
  <si>
    <t xml:space="preserve"> </t>
  </si>
  <si>
    <t>合計</t>
  </si>
  <si>
    <t>区</t>
  </si>
  <si>
    <t>気　　仙　　沼</t>
  </si>
  <si>
    <t>気 仙 沼 冷 凍</t>
  </si>
  <si>
    <t>気仙沼センター</t>
  </si>
  <si>
    <t>（気仙沼計）</t>
  </si>
  <si>
    <t>女　　　　　川</t>
  </si>
  <si>
    <t>石</t>
  </si>
  <si>
    <t>渡　　　　　波</t>
  </si>
  <si>
    <t>〃</t>
  </si>
  <si>
    <t>石 巻 市 蒲 鉾</t>
  </si>
  <si>
    <t>（石　巻　計）</t>
  </si>
  <si>
    <t>塩 釜 市 団 地</t>
  </si>
  <si>
    <t>塩 釜 魚 市 場</t>
  </si>
  <si>
    <t xml:space="preserve">  長期共済（組合元受分保有高）</t>
  </si>
  <si>
    <t>計</t>
  </si>
  <si>
    <t>定期積金</t>
  </si>
  <si>
    <t>件数</t>
  </si>
  <si>
    <t>共済金額</t>
  </si>
  <si>
    <t>うち系統分</t>
  </si>
  <si>
    <t xml:space="preserve">   </t>
  </si>
  <si>
    <t>その他</t>
  </si>
  <si>
    <t>合　　計</t>
  </si>
  <si>
    <t>鮮魚類</t>
  </si>
  <si>
    <t>海藻類</t>
  </si>
  <si>
    <t>冷凍品</t>
  </si>
  <si>
    <t xml:space="preserve">     </t>
  </si>
  <si>
    <t>減価償却</t>
  </si>
  <si>
    <t>負債合計</t>
  </si>
  <si>
    <t>特  別</t>
  </si>
  <si>
    <t>手形貸付金</t>
  </si>
  <si>
    <t>証書貸付金</t>
  </si>
  <si>
    <t>当座貸越</t>
  </si>
  <si>
    <t>累 計 額</t>
  </si>
  <si>
    <t>固定資産</t>
  </si>
  <si>
    <t>外部出資</t>
  </si>
  <si>
    <t>資産合計</t>
  </si>
  <si>
    <t>手形借入金</t>
  </si>
  <si>
    <t>証書借入金</t>
  </si>
  <si>
    <t>支払手形</t>
  </si>
  <si>
    <t>出資金</t>
  </si>
  <si>
    <t>当期剰余金</t>
  </si>
  <si>
    <t>事業収益</t>
  </si>
  <si>
    <t>事業直接費</t>
  </si>
  <si>
    <t>事業総利益</t>
  </si>
  <si>
    <t>うち人件費</t>
  </si>
  <si>
    <t>繰延
税金
資産</t>
    <rPh sb="0" eb="2">
      <t>クリノベ</t>
    </rPh>
    <rPh sb="3" eb="5">
      <t>ゼイキン</t>
    </rPh>
    <rPh sb="6" eb="8">
      <t>シサン</t>
    </rPh>
    <phoneticPr fontId="2"/>
  </si>
  <si>
    <t>繰延
資産</t>
    <rPh sb="0" eb="2">
      <t>クリノベ</t>
    </rPh>
    <rPh sb="4" eb="6">
      <t>シサン</t>
    </rPh>
    <phoneticPr fontId="2"/>
  </si>
  <si>
    <t>地
区</t>
    <rPh sb="0" eb="5">
      <t>チク</t>
    </rPh>
    <phoneticPr fontId="1"/>
  </si>
  <si>
    <t>信　　　  　用　　　  　事　　　  　業　　　  　資　　　  　産</t>
    <phoneticPr fontId="1"/>
  </si>
  <si>
    <t>共 済 事 業 資 産</t>
    <phoneticPr fontId="1"/>
  </si>
  <si>
    <t>固　　　　　定　　　　　資　　　　　産</t>
    <phoneticPr fontId="1"/>
  </si>
  <si>
    <t>信  用  事　業　負　債</t>
    <phoneticPr fontId="1"/>
  </si>
  <si>
    <t>共  　済　  事　  業　  負　  債</t>
    <phoneticPr fontId="1"/>
  </si>
  <si>
    <t>流        　　　　動　　　　        負　　　　        債</t>
    <phoneticPr fontId="1"/>
  </si>
  <si>
    <t>現 金</t>
    <phoneticPr fontId="1"/>
  </si>
  <si>
    <t>有 価
証 券</t>
    <rPh sb="0" eb="3">
      <t>ユウカ</t>
    </rPh>
    <rPh sb="5" eb="8">
      <t>ショウケン</t>
    </rPh>
    <phoneticPr fontId="1"/>
  </si>
  <si>
    <t>共　済
貸付金</t>
    <rPh sb="0" eb="3">
      <t>キョウサイ</t>
    </rPh>
    <rPh sb="5" eb="8">
      <t>カシツケキン</t>
    </rPh>
    <phoneticPr fontId="1"/>
  </si>
  <si>
    <t>その他の
流動資産</t>
    <rPh sb="6" eb="8">
      <t>リュウドウ</t>
    </rPh>
    <rPh sb="8" eb="10">
      <t>シサン</t>
    </rPh>
    <phoneticPr fontId="1"/>
  </si>
  <si>
    <t>借     入     金</t>
    <rPh sb="0" eb="13">
      <t>カリイレキン</t>
    </rPh>
    <phoneticPr fontId="1"/>
  </si>
  <si>
    <t>未 経 過
共    済
付加収入</t>
    <rPh sb="13" eb="15">
      <t>フカ</t>
    </rPh>
    <rPh sb="15" eb="17">
      <t>シュウニュウ</t>
    </rPh>
    <phoneticPr fontId="1"/>
  </si>
  <si>
    <t>経済事業
未 払 金</t>
    <rPh sb="6" eb="11">
      <t>ミバライキン</t>
    </rPh>
    <phoneticPr fontId="1"/>
  </si>
  <si>
    <t>短    期
借 入 金</t>
    <phoneticPr fontId="1"/>
  </si>
  <si>
    <t>経済事業
雑 負 債</t>
    <rPh sb="6" eb="7">
      <t>ザツ</t>
    </rPh>
    <rPh sb="8" eb="11">
      <t>フサイ</t>
    </rPh>
    <phoneticPr fontId="1"/>
  </si>
  <si>
    <t>賦 課 金
仮 受 金</t>
    <rPh sb="7" eb="12">
      <t>カリウケキン</t>
    </rPh>
    <phoneticPr fontId="1"/>
  </si>
  <si>
    <t>その他の
流動負債</t>
    <rPh sb="6" eb="8">
      <t>リュウドウ</t>
    </rPh>
    <rPh sb="8" eb="10">
      <t>フサイ</t>
    </rPh>
    <phoneticPr fontId="1"/>
  </si>
  <si>
    <t>長　期</t>
    <rPh sb="0" eb="3">
      <t>チョウキ</t>
    </rPh>
    <phoneticPr fontId="1"/>
  </si>
  <si>
    <t>受　入</t>
    <rPh sb="0" eb="3">
      <t>ウケイレ</t>
    </rPh>
    <phoneticPr fontId="1"/>
  </si>
  <si>
    <t>再評価</t>
    <rPh sb="0" eb="3">
      <t>サイヒョウカ</t>
    </rPh>
    <phoneticPr fontId="2"/>
  </si>
  <si>
    <t>当期未処分剰余金</t>
    <rPh sb="3" eb="5">
      <t>ショブン</t>
    </rPh>
    <rPh sb="5" eb="8">
      <t>ジョウヨキン</t>
    </rPh>
    <phoneticPr fontId="1"/>
  </si>
  <si>
    <t>小　　計</t>
    <phoneticPr fontId="1"/>
  </si>
  <si>
    <t>仮 勘 定</t>
    <phoneticPr fontId="1"/>
  </si>
  <si>
    <t>小  　計</t>
    <phoneticPr fontId="1"/>
  </si>
  <si>
    <t>差額金</t>
    <rPh sb="0" eb="2">
      <t>サガク</t>
    </rPh>
    <rPh sb="2" eb="3">
      <t>キン</t>
    </rPh>
    <phoneticPr fontId="2"/>
  </si>
  <si>
    <t>気
仙
沼</t>
    <rPh sb="0" eb="7">
      <t>ケセンヌマ</t>
    </rPh>
    <phoneticPr fontId="1"/>
  </si>
  <si>
    <t>気仙沼</t>
    <phoneticPr fontId="1"/>
  </si>
  <si>
    <t>気仙沼冷凍</t>
    <phoneticPr fontId="1"/>
  </si>
  <si>
    <t>気仙沼センター</t>
    <phoneticPr fontId="1"/>
  </si>
  <si>
    <t>石
巻</t>
    <rPh sb="0" eb="8">
      <t>イシノマキ</t>
    </rPh>
    <phoneticPr fontId="1"/>
  </si>
  <si>
    <t>女川</t>
    <phoneticPr fontId="1"/>
  </si>
  <si>
    <t>渡波</t>
    <phoneticPr fontId="1"/>
  </si>
  <si>
    <t>石巻市蒲鉾</t>
    <phoneticPr fontId="1"/>
  </si>
  <si>
    <t>巻</t>
    <rPh sb="0" eb="1">
      <t>マキ</t>
    </rPh>
    <phoneticPr fontId="1"/>
  </si>
  <si>
    <t>（石巻計）</t>
    <phoneticPr fontId="1"/>
  </si>
  <si>
    <t>県      計</t>
    <rPh sb="0" eb="1">
      <t>ケン</t>
    </rPh>
    <rPh sb="7" eb="8">
      <t>ケイ</t>
    </rPh>
    <phoneticPr fontId="1"/>
  </si>
  <si>
    <t>未払
法人税等</t>
    <rPh sb="0" eb="2">
      <t>ミハラ</t>
    </rPh>
    <rPh sb="4" eb="7">
      <t>ホウジンゼイ</t>
    </rPh>
    <rPh sb="7" eb="8">
      <t>トウ</t>
    </rPh>
    <phoneticPr fontId="1"/>
  </si>
  <si>
    <t>諸　　　引　　　当　　　金</t>
    <rPh sb="0" eb="1">
      <t>ショ</t>
    </rPh>
    <rPh sb="4" eb="5">
      <t>イン</t>
    </rPh>
    <rPh sb="8" eb="9">
      <t>トウ</t>
    </rPh>
    <rPh sb="12" eb="13">
      <t>キン</t>
    </rPh>
    <phoneticPr fontId="1"/>
  </si>
  <si>
    <t>その他の
固定負債</t>
    <rPh sb="2" eb="3">
      <t>タ</t>
    </rPh>
    <rPh sb="5" eb="7">
      <t>コテイ</t>
    </rPh>
    <rPh sb="7" eb="9">
      <t>フサイ</t>
    </rPh>
    <phoneticPr fontId="1"/>
  </si>
  <si>
    <t>未収
共済
付加
収入</t>
    <rPh sb="6" eb="8">
      <t>フカ</t>
    </rPh>
    <rPh sb="9" eb="11">
      <t>シュウニュウ</t>
    </rPh>
    <phoneticPr fontId="1"/>
  </si>
  <si>
    <t>組 合 員 数</t>
    <phoneticPr fontId="1"/>
  </si>
  <si>
    <t>役   　 員 　   数</t>
    <phoneticPr fontId="1"/>
  </si>
  <si>
    <t>部    　門   　 別    　職    　員　  　数</t>
    <phoneticPr fontId="1"/>
  </si>
  <si>
    <t>事業年度</t>
    <rPh sb="0" eb="2">
      <t>ジギョウ</t>
    </rPh>
    <rPh sb="2" eb="4">
      <t>ネンド</t>
    </rPh>
    <phoneticPr fontId="1"/>
  </si>
  <si>
    <t>常
勤
理
事</t>
    <rPh sb="0" eb="3">
      <t>ジョウキン</t>
    </rPh>
    <rPh sb="4" eb="7">
      <t>リジ</t>
    </rPh>
    <phoneticPr fontId="1"/>
  </si>
  <si>
    <t>左の
うち
員外
理事</t>
    <rPh sb="6" eb="7">
      <t>イン</t>
    </rPh>
    <rPh sb="7" eb="8">
      <t>インガイ</t>
    </rPh>
    <rPh sb="9" eb="11">
      <t>リジ</t>
    </rPh>
    <phoneticPr fontId="1"/>
  </si>
  <si>
    <t>監
事</t>
    <rPh sb="0" eb="5">
      <t>カンジ</t>
    </rPh>
    <phoneticPr fontId="1"/>
  </si>
  <si>
    <t>参
事</t>
    <rPh sb="0" eb="5">
      <t>サンジ</t>
    </rPh>
    <phoneticPr fontId="1"/>
  </si>
  <si>
    <t>会
計
主
任</t>
    <rPh sb="0" eb="3">
      <t>カイケイ</t>
    </rPh>
    <rPh sb="4" eb="7">
      <t>シュニン</t>
    </rPh>
    <phoneticPr fontId="1"/>
  </si>
  <si>
    <t>信
用</t>
    <rPh sb="0" eb="5">
      <t>シンヨウ</t>
    </rPh>
    <phoneticPr fontId="1"/>
  </si>
  <si>
    <t>共
済</t>
    <rPh sb="0" eb="5">
      <t>キョウサイ</t>
    </rPh>
    <phoneticPr fontId="1"/>
  </si>
  <si>
    <t>購
買</t>
    <rPh sb="0" eb="5">
      <t>コウバイ</t>
    </rPh>
    <phoneticPr fontId="1"/>
  </si>
  <si>
    <t>販
売</t>
    <rPh sb="0" eb="5">
      <t>ハンバイ</t>
    </rPh>
    <phoneticPr fontId="1"/>
  </si>
  <si>
    <t>製
氷
冷
凍
冷
蔵</t>
    <rPh sb="0" eb="3">
      <t>セイヒョウ</t>
    </rPh>
    <rPh sb="4" eb="7">
      <t>レイトウ</t>
    </rPh>
    <rPh sb="8" eb="11">
      <t>レイゾウ</t>
    </rPh>
    <phoneticPr fontId="1"/>
  </si>
  <si>
    <t>加
工
事
業</t>
    <rPh sb="0" eb="3">
      <t>カコウ</t>
    </rPh>
    <rPh sb="4" eb="7">
      <t>ジギョウ</t>
    </rPh>
    <phoneticPr fontId="1"/>
  </si>
  <si>
    <t>指
導
事
業</t>
    <rPh sb="0" eb="3">
      <t>シドウ</t>
    </rPh>
    <rPh sb="4" eb="7">
      <t>ジギョウ</t>
    </rPh>
    <phoneticPr fontId="1"/>
  </si>
  <si>
    <t>そ
の
他
の
事
業</t>
    <rPh sb="0" eb="5">
      <t>ソノタ</t>
    </rPh>
    <rPh sb="8" eb="11">
      <t>ジギョウ</t>
    </rPh>
    <phoneticPr fontId="1"/>
  </si>
  <si>
    <t>管
理</t>
    <rPh sb="0" eb="5">
      <t>カンリ</t>
    </rPh>
    <phoneticPr fontId="1"/>
  </si>
  <si>
    <t>計</t>
    <phoneticPr fontId="1"/>
  </si>
  <si>
    <t>組　 合 　名</t>
    <rPh sb="0" eb="7">
      <t>クミアイメイ</t>
    </rPh>
    <phoneticPr fontId="1"/>
  </si>
  <si>
    <t>4.1～ 3.31</t>
    <phoneticPr fontId="1"/>
  </si>
  <si>
    <t xml:space="preserve"> </t>
    <phoneticPr fontId="1"/>
  </si>
  <si>
    <t>（石　巻　計）</t>
    <phoneticPr fontId="1"/>
  </si>
  <si>
    <t>7.1～ 6.30</t>
    <phoneticPr fontId="1"/>
  </si>
  <si>
    <t>6.1～ 5.31</t>
    <phoneticPr fontId="1"/>
  </si>
  <si>
    <t>貯　　　　　　　　　　　金</t>
    <phoneticPr fontId="1"/>
  </si>
  <si>
    <t>貸   　　出　　   金</t>
    <phoneticPr fontId="1"/>
  </si>
  <si>
    <t>短期共済（組合元受分契約高）</t>
    <rPh sb="0" eb="2">
      <t>タンキ</t>
    </rPh>
    <phoneticPr fontId="1"/>
  </si>
  <si>
    <t xml:space="preserve">買         取         購         買         取         扱         高 </t>
    <rPh sb="0" eb="11">
      <t>カイト</t>
    </rPh>
    <rPh sb="20" eb="31">
      <t>コウバイ</t>
    </rPh>
    <rPh sb="40" eb="61">
      <t>トリアツカイダカ</t>
    </rPh>
    <phoneticPr fontId="1"/>
  </si>
  <si>
    <t xml:space="preserve">受         託         購         買         取         扱         高 </t>
    <rPh sb="0" eb="1">
      <t>ジュカイト</t>
    </rPh>
    <rPh sb="10" eb="11">
      <t>ジュタク</t>
    </rPh>
    <rPh sb="20" eb="31">
      <t>コウバイ</t>
    </rPh>
    <rPh sb="40" eb="61">
      <t>トリアツカイダカ</t>
    </rPh>
    <phoneticPr fontId="1"/>
  </si>
  <si>
    <t>普通厚生共済</t>
    <phoneticPr fontId="1"/>
  </si>
  <si>
    <t>生活総合共済</t>
    <phoneticPr fontId="1"/>
  </si>
  <si>
    <t>乗組員厚生共済</t>
    <rPh sb="3" eb="5">
      <t>コウセイ</t>
    </rPh>
    <rPh sb="5" eb="7">
      <t>キョウサイ</t>
    </rPh>
    <phoneticPr fontId="1"/>
  </si>
  <si>
    <t>火  災  共  済</t>
    <phoneticPr fontId="1"/>
  </si>
  <si>
    <t>石      油      類</t>
    <rPh sb="0" eb="8">
      <t>セキユ</t>
    </rPh>
    <rPh sb="14" eb="15">
      <t>ルイ</t>
    </rPh>
    <phoneticPr fontId="1"/>
  </si>
  <si>
    <t>資      材      類</t>
    <rPh sb="0" eb="8">
      <t>シザイ</t>
    </rPh>
    <rPh sb="14" eb="15">
      <t>ルイ</t>
    </rPh>
    <phoneticPr fontId="1"/>
  </si>
  <si>
    <t>計</t>
    <phoneticPr fontId="1"/>
  </si>
  <si>
    <t>資        材        類</t>
    <rPh sb="0" eb="10">
      <t>シザイ</t>
    </rPh>
    <rPh sb="18" eb="19">
      <t>ルイ</t>
    </rPh>
    <phoneticPr fontId="1"/>
  </si>
  <si>
    <t>当 座 性</t>
    <phoneticPr fontId="1"/>
  </si>
  <si>
    <t>定 期 性</t>
    <phoneticPr fontId="1"/>
  </si>
  <si>
    <t>短　  期</t>
    <phoneticPr fontId="1"/>
  </si>
  <si>
    <t>長　  期</t>
    <phoneticPr fontId="1"/>
  </si>
  <si>
    <t>受　入　高</t>
    <phoneticPr fontId="1"/>
  </si>
  <si>
    <t>供　給　高</t>
    <phoneticPr fontId="1"/>
  </si>
  <si>
    <t>県         計</t>
    <rPh sb="0" eb="1">
      <t>ケン</t>
    </rPh>
    <rPh sb="10" eb="11">
      <t>ケイ</t>
    </rPh>
    <phoneticPr fontId="1"/>
  </si>
  <si>
    <t>受      託      販      売      取      扱      高</t>
    <rPh sb="0" eb="8">
      <t>ジュタク</t>
    </rPh>
    <rPh sb="14" eb="22">
      <t>ハンバイ</t>
    </rPh>
    <rPh sb="28" eb="36">
      <t>トリアツカイ</t>
    </rPh>
    <rPh sb="42" eb="43">
      <t>タカ</t>
    </rPh>
    <phoneticPr fontId="1"/>
  </si>
  <si>
    <t>買      取      販      売      取      扱      高</t>
    <rPh sb="0" eb="1">
      <t>カイトジュタク</t>
    </rPh>
    <rPh sb="7" eb="8">
      <t>ト</t>
    </rPh>
    <rPh sb="14" eb="22">
      <t>ハンバイ</t>
    </rPh>
    <rPh sb="28" eb="36">
      <t>トリアツカイ</t>
    </rPh>
    <rPh sb="42" eb="43">
      <t>タカ</t>
    </rPh>
    <phoneticPr fontId="1"/>
  </si>
  <si>
    <t>冷  凍  品  販  売  高</t>
    <phoneticPr fontId="1"/>
  </si>
  <si>
    <t>受託加工取扱高</t>
    <rPh sb="4" eb="7">
      <t>トリアツカイダカ</t>
    </rPh>
    <phoneticPr fontId="1"/>
  </si>
  <si>
    <t>生 鮮 魚 貝 藻 類</t>
    <phoneticPr fontId="1"/>
  </si>
  <si>
    <t>水産製品・加工品</t>
    <phoneticPr fontId="1"/>
  </si>
  <si>
    <t>そ　の　他</t>
    <phoneticPr fontId="1"/>
  </si>
  <si>
    <t>餌  　　料</t>
    <phoneticPr fontId="1"/>
  </si>
  <si>
    <t>合　　　計</t>
    <phoneticPr fontId="1"/>
  </si>
  <si>
    <t>金　   額</t>
    <phoneticPr fontId="1"/>
  </si>
  <si>
    <t>貝 類</t>
    <phoneticPr fontId="1"/>
  </si>
  <si>
    <t>貝類</t>
    <phoneticPr fontId="1"/>
  </si>
  <si>
    <t>(凍結及び保管料）</t>
    <rPh sb="5" eb="8">
      <t>ホカンリョウ</t>
    </rPh>
    <phoneticPr fontId="1"/>
  </si>
  <si>
    <t>県        計</t>
    <rPh sb="0" eb="1">
      <t>ケン</t>
    </rPh>
    <rPh sb="9" eb="10">
      <t>ケイ</t>
    </rPh>
    <phoneticPr fontId="1"/>
  </si>
  <si>
    <t>固　  定　  負　  債</t>
    <phoneticPr fontId="1"/>
  </si>
  <si>
    <t>土  地</t>
    <phoneticPr fontId="1"/>
  </si>
  <si>
    <t>建　　設</t>
    <phoneticPr fontId="1"/>
  </si>
  <si>
    <t>無　　形</t>
    <phoneticPr fontId="1"/>
  </si>
  <si>
    <t>その他の</t>
    <phoneticPr fontId="1"/>
  </si>
  <si>
    <t>回  転</t>
    <phoneticPr fontId="1"/>
  </si>
  <si>
    <t>保証金</t>
    <phoneticPr fontId="1"/>
  </si>
  <si>
    <t>組    合    名</t>
    <phoneticPr fontId="1"/>
  </si>
  <si>
    <t>賞   与
引 当 金</t>
    <rPh sb="0" eb="1">
      <t>ショウ</t>
    </rPh>
    <rPh sb="4" eb="5">
      <t>クミ</t>
    </rPh>
    <rPh sb="7" eb="8">
      <t>イン</t>
    </rPh>
    <rPh sb="9" eb="10">
      <t>トウ</t>
    </rPh>
    <phoneticPr fontId="1"/>
  </si>
  <si>
    <t xml:space="preserve">  （１）組織状況</t>
    <phoneticPr fontId="1"/>
  </si>
  <si>
    <t xml:space="preserve">  （２）事業状況</t>
    <phoneticPr fontId="1"/>
  </si>
  <si>
    <t xml:space="preserve">  （３）財務状況</t>
    <phoneticPr fontId="1"/>
  </si>
  <si>
    <t>法 人 税
住 民 税
及    び
事 業 税</t>
    <rPh sb="6" eb="9">
      <t>ジュウミン</t>
    </rPh>
    <rPh sb="10" eb="11">
      <t>ジュウミンゼイ</t>
    </rPh>
    <rPh sb="12" eb="13">
      <t>オヨ</t>
    </rPh>
    <rPh sb="19" eb="22">
      <t>ジギョウ</t>
    </rPh>
    <rPh sb="23" eb="24">
      <t>ゼイ</t>
    </rPh>
    <phoneticPr fontId="2"/>
  </si>
  <si>
    <t>特   別
修   繕
引当金</t>
    <rPh sb="12" eb="14">
      <t>ヒキアテ</t>
    </rPh>
    <rPh sb="14" eb="15">
      <t>キン</t>
    </rPh>
    <phoneticPr fontId="1"/>
  </si>
  <si>
    <t>遭   難
救   助
引当金</t>
    <rPh sb="12" eb="14">
      <t>ヒキアテ</t>
    </rPh>
    <rPh sb="14" eb="15">
      <t>キン</t>
    </rPh>
    <phoneticPr fontId="1"/>
  </si>
  <si>
    <t>その他の
共済事業
負　  　債</t>
    <rPh sb="5" eb="7">
      <t>キョウサイ</t>
    </rPh>
    <rPh sb="7" eb="9">
      <t>ジギョウ</t>
    </rPh>
    <rPh sb="10" eb="11">
      <t>フ</t>
    </rPh>
    <rPh sb="15" eb="16">
      <t>サイ</t>
    </rPh>
    <phoneticPr fontId="1"/>
  </si>
  <si>
    <t>貸    倒
引当金</t>
    <rPh sb="0" eb="1">
      <t>カシ</t>
    </rPh>
    <rPh sb="5" eb="6">
      <t>ダオシ</t>
    </rPh>
    <rPh sb="8" eb="11">
      <t>ヒキアテキン</t>
    </rPh>
    <phoneticPr fontId="1"/>
  </si>
  <si>
    <t>法定準備金</t>
    <rPh sb="0" eb="2">
      <t>ホウテイ</t>
    </rPh>
    <rPh sb="2" eb="5">
      <t>ジュンビキン</t>
    </rPh>
    <phoneticPr fontId="1"/>
  </si>
  <si>
    <t>資　本　　準備金</t>
    <rPh sb="0" eb="1">
      <t>シ</t>
    </rPh>
    <rPh sb="2" eb="3">
      <t>ホン</t>
    </rPh>
    <rPh sb="5" eb="8">
      <t>ジュンビキン</t>
    </rPh>
    <phoneticPr fontId="1"/>
  </si>
  <si>
    <t>利　益　　準備金</t>
    <rPh sb="0" eb="1">
      <t>リ</t>
    </rPh>
    <rPh sb="2" eb="3">
      <t>エキ</t>
    </rPh>
    <rPh sb="5" eb="8">
      <t>ジュンビキン</t>
    </rPh>
    <phoneticPr fontId="1"/>
  </si>
  <si>
    <t>仙
台</t>
    <rPh sb="0" eb="1">
      <t>ヤマト</t>
    </rPh>
    <rPh sb="8" eb="9">
      <t>ダイ</t>
    </rPh>
    <phoneticPr fontId="1"/>
  </si>
  <si>
    <t>(仙台計）</t>
    <rPh sb="1" eb="3">
      <t>センダイ</t>
    </rPh>
    <phoneticPr fontId="1"/>
  </si>
  <si>
    <t>(仙台計）</t>
    <rPh sb="1" eb="3">
      <t>センダイ</t>
    </rPh>
    <rPh sb="3" eb="4">
      <t>ケイ</t>
    </rPh>
    <phoneticPr fontId="1"/>
  </si>
  <si>
    <t>S44. 2.21</t>
    <phoneticPr fontId="1"/>
  </si>
  <si>
    <t>S24. 8.24</t>
    <phoneticPr fontId="1"/>
  </si>
  <si>
    <t>S34. 8.24</t>
    <phoneticPr fontId="1"/>
  </si>
  <si>
    <t>S24. 7.22</t>
    <phoneticPr fontId="1"/>
  </si>
  <si>
    <t>S24. 7.12</t>
    <phoneticPr fontId="1"/>
  </si>
  <si>
    <t>S43. 2. 1</t>
    <phoneticPr fontId="1"/>
  </si>
  <si>
    <t>S52. 1.29</t>
    <phoneticPr fontId="1"/>
  </si>
  <si>
    <t>　県　　　　 計　</t>
    <phoneticPr fontId="1"/>
  </si>
  <si>
    <t>② 共済事業</t>
    <phoneticPr fontId="1"/>
  </si>
  <si>
    <t>組    合    名</t>
    <phoneticPr fontId="1"/>
  </si>
  <si>
    <t>合  　　　　計</t>
    <phoneticPr fontId="1"/>
  </si>
  <si>
    <t>組    合    名</t>
    <phoneticPr fontId="1"/>
  </si>
  <si>
    <t>受  入  高</t>
    <phoneticPr fontId="1"/>
  </si>
  <si>
    <t>供  給  高</t>
    <phoneticPr fontId="1"/>
  </si>
  <si>
    <t>　県　　　　     計　</t>
    <phoneticPr fontId="1"/>
  </si>
  <si>
    <t>⑥ 加工事業</t>
    <rPh sb="2" eb="4">
      <t>カコウ</t>
    </rPh>
    <rPh sb="4" eb="6">
      <t>ジギョウ</t>
    </rPh>
    <phoneticPr fontId="1"/>
  </si>
  <si>
    <t>組   合   名</t>
    <phoneticPr fontId="1"/>
  </si>
  <si>
    <t>塩釜地区</t>
    <phoneticPr fontId="1"/>
  </si>
  <si>
    <t>塩釜市団地</t>
    <phoneticPr fontId="1"/>
  </si>
  <si>
    <t>塩釜魚市場</t>
    <phoneticPr fontId="1"/>
  </si>
  <si>
    <t>　県　　　　  計　</t>
    <phoneticPr fontId="1"/>
  </si>
  <si>
    <t>組合名</t>
    <phoneticPr fontId="1"/>
  </si>
  <si>
    <t>組    合    名</t>
    <phoneticPr fontId="1"/>
  </si>
  <si>
    <t>信　　用    事    業</t>
    <phoneticPr fontId="1"/>
  </si>
  <si>
    <t>共　　済　　事　　業</t>
    <phoneticPr fontId="1"/>
  </si>
  <si>
    <t>購　　買　　事　　業</t>
    <phoneticPr fontId="1"/>
  </si>
  <si>
    <t>販    売　　事　　業</t>
    <phoneticPr fontId="1"/>
  </si>
  <si>
    <t>製  氷  冷  凍  事  業</t>
    <phoneticPr fontId="1"/>
  </si>
  <si>
    <t>加   工   事   業</t>
    <phoneticPr fontId="1"/>
  </si>
  <si>
    <t>漁　　業    自    営</t>
    <phoneticPr fontId="1"/>
  </si>
  <si>
    <t>そ　 の 　他　の 　事 　業</t>
    <phoneticPr fontId="1"/>
  </si>
  <si>
    <t>事　　業    別    合    計</t>
    <phoneticPr fontId="1"/>
  </si>
  <si>
    <t>事 業 管 理 費</t>
    <phoneticPr fontId="1"/>
  </si>
  <si>
    <t>　県　　　　    計　</t>
    <phoneticPr fontId="1"/>
  </si>
  <si>
    <t>流　　　　　　　動　　　　　　資　　　　　　産</t>
    <rPh sb="0" eb="1">
      <t>リュウ</t>
    </rPh>
    <rPh sb="8" eb="9">
      <t>ドウ</t>
    </rPh>
    <rPh sb="15" eb="16">
      <t>シ</t>
    </rPh>
    <rPh sb="22" eb="23">
      <t>サン</t>
    </rPh>
    <phoneticPr fontId="1"/>
  </si>
  <si>
    <t>個
人</t>
    <rPh sb="0" eb="1">
      <t>コ</t>
    </rPh>
    <rPh sb="3" eb="4">
      <t>ニン</t>
    </rPh>
    <phoneticPr fontId="1"/>
  </si>
  <si>
    <t>法
人</t>
    <rPh sb="0" eb="1">
      <t>ホウジン</t>
    </rPh>
    <rPh sb="3" eb="4">
      <t>ニン</t>
    </rPh>
    <phoneticPr fontId="1"/>
  </si>
  <si>
    <t>合
計</t>
    <phoneticPr fontId="1"/>
  </si>
  <si>
    <t>設立
登記
年 月 日</t>
    <rPh sb="4" eb="6">
      <t>トウキ</t>
    </rPh>
    <rPh sb="8" eb="13">
      <t>ネンガッピ</t>
    </rPh>
    <phoneticPr fontId="1"/>
  </si>
  <si>
    <t>非
常
勤
理
事</t>
    <rPh sb="0" eb="1">
      <t>ヒ</t>
    </rPh>
    <rPh sb="2" eb="3">
      <t>ツネ</t>
    </rPh>
    <rPh sb="4" eb="5">
      <t>ツトム</t>
    </rPh>
    <rPh sb="6" eb="7">
      <t>リ</t>
    </rPh>
    <rPh sb="8" eb="9">
      <t>コト</t>
    </rPh>
    <phoneticPr fontId="1"/>
  </si>
  <si>
    <t>受入高</t>
    <phoneticPr fontId="1"/>
  </si>
  <si>
    <t>供給高</t>
    <phoneticPr fontId="1"/>
  </si>
  <si>
    <t>塩干
魚貝類</t>
    <phoneticPr fontId="2"/>
  </si>
  <si>
    <t>受取
手形</t>
    <rPh sb="0" eb="2">
      <t>ウケトリ</t>
    </rPh>
    <rPh sb="4" eb="6">
      <t>テガタ</t>
    </rPh>
    <phoneticPr fontId="1"/>
  </si>
  <si>
    <t>経常利益
又は損益</t>
    <rPh sb="6" eb="7">
      <t>マタ</t>
    </rPh>
    <rPh sb="8" eb="10">
      <t>ソンエキ</t>
    </rPh>
    <phoneticPr fontId="1"/>
  </si>
  <si>
    <t>税 引 前
当期利益</t>
    <rPh sb="7" eb="9">
      <t>トウキ</t>
    </rPh>
    <rPh sb="9" eb="11">
      <t>リエキ</t>
    </rPh>
    <phoneticPr fontId="1"/>
  </si>
  <si>
    <t>法人税等
調 整 額</t>
    <rPh sb="0" eb="3">
      <t>ホウジンゼイ</t>
    </rPh>
    <rPh sb="3" eb="4">
      <t>トウ</t>
    </rPh>
    <rPh sb="6" eb="9">
      <t>チョウセイ</t>
    </rPh>
    <rPh sb="10" eb="11">
      <t>ガク</t>
    </rPh>
    <phoneticPr fontId="1"/>
  </si>
  <si>
    <t>前期繰越
剰 余 金</t>
    <rPh sb="0" eb="2">
      <t>ゼンキ</t>
    </rPh>
    <rPh sb="2" eb="4">
      <t>クリコシ</t>
    </rPh>
    <rPh sb="6" eb="9">
      <t>ジョウヨ</t>
    </rPh>
    <rPh sb="10" eb="11">
      <t>キン</t>
    </rPh>
    <phoneticPr fontId="2"/>
  </si>
  <si>
    <t>目    的
積立金
目    的
取崩額</t>
    <rPh sb="0" eb="1">
      <t>メ</t>
    </rPh>
    <rPh sb="5" eb="6">
      <t>マト</t>
    </rPh>
    <rPh sb="7" eb="10">
      <t>ツミタテキン</t>
    </rPh>
    <rPh sb="11" eb="12">
      <t>メ</t>
    </rPh>
    <rPh sb="16" eb="17">
      <t>マト</t>
    </rPh>
    <rPh sb="18" eb="20">
      <t>トリクズ</t>
    </rPh>
    <rPh sb="20" eb="21">
      <t>ガク</t>
    </rPh>
    <phoneticPr fontId="2"/>
  </si>
  <si>
    <t>当期
末処分
剰余金</t>
    <rPh sb="0" eb="2">
      <t>トウキ</t>
    </rPh>
    <rPh sb="3" eb="4">
      <t>マツ</t>
    </rPh>
    <rPh sb="4" eb="6">
      <t>ショブン</t>
    </rPh>
    <rPh sb="7" eb="10">
      <t>ジョウヨキン</t>
    </rPh>
    <phoneticPr fontId="2"/>
  </si>
  <si>
    <t>数　　 量
t</t>
    <phoneticPr fontId="1"/>
  </si>
  <si>
    <t>数　   量
t</t>
    <phoneticPr fontId="1"/>
  </si>
  <si>
    <t>純　　資　　産</t>
    <rPh sb="0" eb="1">
      <t>ジュン</t>
    </rPh>
    <rPh sb="3" eb="4">
      <t>シ</t>
    </rPh>
    <rPh sb="6" eb="7">
      <t>サン</t>
    </rPh>
    <phoneticPr fontId="1"/>
  </si>
  <si>
    <t>再評価に係る繰延税金負債</t>
    <rPh sb="0" eb="1">
      <t>サイ</t>
    </rPh>
    <rPh sb="1" eb="3">
      <t>ヒョウカ</t>
    </rPh>
    <rPh sb="4" eb="5">
      <t>カカ</t>
    </rPh>
    <rPh sb="6" eb="8">
      <t>クリノベ</t>
    </rPh>
    <rPh sb="8" eb="10">
      <t>ゼイキン</t>
    </rPh>
    <rPh sb="10" eb="12">
      <t>フサイ</t>
    </rPh>
    <phoneticPr fontId="2"/>
  </si>
  <si>
    <t>繰延税金負債</t>
    <rPh sb="0" eb="2">
      <t>クリノベ</t>
    </rPh>
    <rPh sb="2" eb="4">
      <t>ゼイキン</t>
    </rPh>
    <rPh sb="4" eb="6">
      <t>フサイ</t>
    </rPh>
    <phoneticPr fontId="2"/>
  </si>
  <si>
    <t>塩干
魚貝類</t>
    <phoneticPr fontId="2"/>
  </si>
  <si>
    <t>その他の信用事業資産</t>
    <rPh sb="2" eb="3">
      <t>タ</t>
    </rPh>
    <rPh sb="4" eb="6">
      <t>シンヨウ</t>
    </rPh>
    <rPh sb="6" eb="8">
      <t>ジギョウ</t>
    </rPh>
    <rPh sb="8" eb="9">
      <t>シ</t>
    </rPh>
    <rPh sb="9" eb="10">
      <t>サン</t>
    </rPh>
    <phoneticPr fontId="1"/>
  </si>
  <si>
    <t>再評価に係る繰延税金資産</t>
    <rPh sb="0" eb="1">
      <t>サイ</t>
    </rPh>
    <rPh sb="1" eb="2">
      <t>ヒョウ</t>
    </rPh>
    <rPh sb="4" eb="5">
      <t>カカ</t>
    </rPh>
    <rPh sb="6" eb="8">
      <t>クリノベ</t>
    </rPh>
    <rPh sb="8" eb="10">
      <t>ゼイキン</t>
    </rPh>
    <rPh sb="10" eb="12">
      <t>シサン</t>
    </rPh>
    <phoneticPr fontId="2"/>
  </si>
  <si>
    <t>その他の信用事業負債</t>
    <rPh sb="4" eb="6">
      <t>シンヨウ</t>
    </rPh>
    <rPh sb="6" eb="8">
      <t>ジギョウ</t>
    </rPh>
    <rPh sb="8" eb="10">
      <t>フサイ</t>
    </rPh>
    <phoneticPr fontId="1"/>
  </si>
  <si>
    <t>（単位：千円）</t>
    <rPh sb="1" eb="3">
      <t>タンイ</t>
    </rPh>
    <rPh sb="4" eb="6">
      <t>センエン</t>
    </rPh>
    <phoneticPr fontId="1"/>
  </si>
  <si>
    <t>（単位：件，千円）</t>
    <rPh sb="1" eb="3">
      <t>タンイ</t>
    </rPh>
    <rPh sb="4" eb="5">
      <t>ケン</t>
    </rPh>
    <rPh sb="6" eb="8">
      <t>センエン</t>
    </rPh>
    <phoneticPr fontId="1"/>
  </si>
  <si>
    <t>（単位：ｔ，千円）</t>
    <rPh sb="1" eb="3">
      <t>タンイ</t>
    </rPh>
    <rPh sb="6" eb="8">
      <t>センエン</t>
    </rPh>
    <phoneticPr fontId="1"/>
  </si>
  <si>
    <t>（単位：千円）</t>
    <phoneticPr fontId="1"/>
  </si>
  <si>
    <t>気 仙 沼 冷 凍</t>
    <phoneticPr fontId="1"/>
  </si>
  <si>
    <t>S44. 7.21</t>
    <phoneticPr fontId="1"/>
  </si>
  <si>
    <t>気仙沼</t>
    <phoneticPr fontId="1"/>
  </si>
  <si>
    <t>（石巻計）</t>
    <phoneticPr fontId="1"/>
  </si>
  <si>
    <t>S50. 9.18</t>
    <phoneticPr fontId="1"/>
  </si>
  <si>
    <t>S24.10. 3</t>
    <phoneticPr fontId="1"/>
  </si>
  <si>
    <t>S34. 6.18</t>
    <phoneticPr fontId="1"/>
  </si>
  <si>
    <t>4.1～ 3.31</t>
    <phoneticPr fontId="1"/>
  </si>
  <si>
    <t>4.1～ 3.31</t>
    <phoneticPr fontId="1"/>
  </si>
  <si>
    <t>塩釜地区</t>
    <phoneticPr fontId="1"/>
  </si>
  <si>
    <t>塩釜</t>
    <phoneticPr fontId="1"/>
  </si>
  <si>
    <t>塩釜</t>
    <phoneticPr fontId="1"/>
  </si>
  <si>
    <t>石巻市</t>
    <phoneticPr fontId="1"/>
  </si>
  <si>
    <t>石巻市</t>
    <phoneticPr fontId="1"/>
  </si>
  <si>
    <t>1.1～ 12.31</t>
    <phoneticPr fontId="1"/>
  </si>
  <si>
    <t>事　  業
外費用</t>
    <phoneticPr fontId="1"/>
  </si>
  <si>
    <t>事　  業
外収益</t>
    <rPh sb="8" eb="9">
      <t>オサム</t>
    </rPh>
    <rPh sb="9" eb="10">
      <t>エキ</t>
    </rPh>
    <phoneticPr fontId="1"/>
  </si>
  <si>
    <t>事 業
利 益</t>
    <phoneticPr fontId="1"/>
  </si>
  <si>
    <t>特 別
利 益</t>
    <phoneticPr fontId="1"/>
  </si>
  <si>
    <t>特 別
損 失</t>
    <phoneticPr fontId="1"/>
  </si>
  <si>
    <t>当　  期
剰余金</t>
    <phoneticPr fontId="1"/>
  </si>
  <si>
    <t>組 合 名</t>
    <phoneticPr fontId="1"/>
  </si>
  <si>
    <t>負債及び
純資産
合計</t>
    <rPh sb="6" eb="7">
      <t>ジュン</t>
    </rPh>
    <rPh sb="7" eb="9">
      <t>シサン</t>
    </rPh>
    <rPh sb="11" eb="13">
      <t>ゴウケイ</t>
    </rPh>
    <phoneticPr fontId="1"/>
  </si>
  <si>
    <t>気仙沼冷凍</t>
    <phoneticPr fontId="1"/>
  </si>
  <si>
    <t>冷凍・冷蔵</t>
    <phoneticPr fontId="1"/>
  </si>
  <si>
    <t>その他の引当金等</t>
    <rPh sb="2" eb="3">
      <t>タ</t>
    </rPh>
    <rPh sb="4" eb="7">
      <t>ヒキアテキン</t>
    </rPh>
    <rPh sb="7" eb="8">
      <t>トウ</t>
    </rPh>
    <phoneticPr fontId="1"/>
  </si>
  <si>
    <t xml:space="preserve">              ① 貸借対照表</t>
    <phoneticPr fontId="1"/>
  </si>
  <si>
    <t xml:space="preserve">             ② 損益計算書</t>
    <phoneticPr fontId="1"/>
  </si>
  <si>
    <t>気　仙　沼</t>
    <phoneticPr fontId="1"/>
  </si>
  <si>
    <t>受　入　高</t>
    <phoneticPr fontId="1"/>
  </si>
  <si>
    <t>食  　　用</t>
    <phoneticPr fontId="1"/>
  </si>
  <si>
    <t>預け金</t>
    <phoneticPr fontId="1"/>
  </si>
  <si>
    <t>塩釜地区</t>
    <phoneticPr fontId="1"/>
  </si>
  <si>
    <t>加　工　販　売　高</t>
    <phoneticPr fontId="1"/>
  </si>
  <si>
    <t xml:space="preserve"> </t>
    <phoneticPr fontId="1"/>
  </si>
  <si>
    <t>積立金</t>
    <phoneticPr fontId="1"/>
  </si>
  <si>
    <t>償却資産</t>
    <phoneticPr fontId="1"/>
  </si>
  <si>
    <t>減    価</t>
    <phoneticPr fontId="1"/>
  </si>
  <si>
    <t>借入金</t>
    <phoneticPr fontId="1"/>
  </si>
  <si>
    <t>共  済
借入金</t>
    <phoneticPr fontId="1"/>
  </si>
  <si>
    <t>供　給　高</t>
    <phoneticPr fontId="1"/>
  </si>
  <si>
    <t>共済資金</t>
    <phoneticPr fontId="1"/>
  </si>
  <si>
    <t>棚卸
資産</t>
    <phoneticPr fontId="1"/>
  </si>
  <si>
    <t>計</t>
    <phoneticPr fontId="1"/>
  </si>
  <si>
    <t>自家製造分</t>
    <phoneticPr fontId="1"/>
  </si>
  <si>
    <t>固定資産</t>
    <phoneticPr fontId="1"/>
  </si>
  <si>
    <t>貸    　　出     　金</t>
    <phoneticPr fontId="1"/>
  </si>
  <si>
    <t>計</t>
    <phoneticPr fontId="1"/>
  </si>
  <si>
    <t>加　　工　　原　　料</t>
    <rPh sb="0" eb="1">
      <t>カ</t>
    </rPh>
    <rPh sb="3" eb="4">
      <t>コウ</t>
    </rPh>
    <rPh sb="6" eb="7">
      <t>ハラ</t>
    </rPh>
    <rPh sb="9" eb="10">
      <t>リョウ</t>
    </rPh>
    <phoneticPr fontId="1"/>
  </si>
  <si>
    <t>渡　　　　　波</t>
    <phoneticPr fontId="1"/>
  </si>
  <si>
    <t>うち系統分</t>
    <phoneticPr fontId="1"/>
  </si>
  <si>
    <t>氷</t>
    <phoneticPr fontId="1"/>
  </si>
  <si>
    <t>気　仙　沼</t>
    <phoneticPr fontId="1"/>
  </si>
  <si>
    <t>気仙沼冷凍</t>
    <phoneticPr fontId="1"/>
  </si>
  <si>
    <t>石巻市蒲鉾</t>
    <phoneticPr fontId="1"/>
  </si>
  <si>
    <t>塩釜市団地</t>
    <phoneticPr fontId="1"/>
  </si>
  <si>
    <t>塩釜魚市場</t>
    <phoneticPr fontId="1"/>
  </si>
  <si>
    <t>女　　　　川</t>
    <phoneticPr fontId="1"/>
  </si>
  <si>
    <t>渡　　　　波</t>
    <phoneticPr fontId="1"/>
  </si>
  <si>
    <t>経  済
 事  業
 雑資産</t>
    <rPh sb="6" eb="7">
      <t>ゴト</t>
    </rPh>
    <rPh sb="9" eb="10">
      <t>ギョウ</t>
    </rPh>
    <rPh sb="12" eb="13">
      <t>ザツ</t>
    </rPh>
    <rPh sb="13" eb="14">
      <t>シ</t>
    </rPh>
    <rPh sb="14" eb="15">
      <t>サン</t>
    </rPh>
    <phoneticPr fontId="1"/>
  </si>
  <si>
    <t>処分未
済持分</t>
    <rPh sb="0" eb="2">
      <t>ショブン</t>
    </rPh>
    <rPh sb="2" eb="3">
      <t>ミ</t>
    </rPh>
    <rPh sb="4" eb="5">
      <t>スミ</t>
    </rPh>
    <rPh sb="5" eb="7">
      <t>モチブン</t>
    </rPh>
    <phoneticPr fontId="2"/>
  </si>
  <si>
    <t>退   職
給   付
引当金</t>
    <rPh sb="0" eb="1">
      <t>シリゾ</t>
    </rPh>
    <rPh sb="4" eb="5">
      <t>ショク</t>
    </rPh>
    <rPh sb="6" eb="7">
      <t>キュウ</t>
    </rPh>
    <rPh sb="10" eb="11">
      <t>フ</t>
    </rPh>
    <rPh sb="12" eb="14">
      <t>ヒキアテ</t>
    </rPh>
    <rPh sb="14" eb="15">
      <t>キン</t>
    </rPh>
    <phoneticPr fontId="1"/>
  </si>
  <si>
    <t>経済
事業
未収金</t>
    <rPh sb="3" eb="4">
      <t>ゴト</t>
    </rPh>
    <rPh sb="4" eb="5">
      <t>ギョウ</t>
    </rPh>
    <rPh sb="6" eb="9">
      <t>ミシュウキン</t>
    </rPh>
    <phoneticPr fontId="1"/>
  </si>
  <si>
    <t xml:space="preserve">  ③ 購買事業(つづき)</t>
    <phoneticPr fontId="1"/>
  </si>
  <si>
    <t xml:space="preserve"> ① 信用事業</t>
    <phoneticPr fontId="1"/>
  </si>
  <si>
    <t>③ 購買事業</t>
    <phoneticPr fontId="1"/>
  </si>
  <si>
    <t xml:space="preserve"> ④ 販売事業</t>
    <phoneticPr fontId="1"/>
  </si>
  <si>
    <t xml:space="preserve"> ⑤ 製氷・冷凍・冷蔵</t>
    <phoneticPr fontId="1"/>
  </si>
  <si>
    <t>① 貸借対照表（つづき）</t>
    <phoneticPr fontId="1"/>
  </si>
  <si>
    <t xml:space="preserve"> ① 貸借対照表（つづき）</t>
    <phoneticPr fontId="1"/>
  </si>
  <si>
    <t xml:space="preserve"> ② 損益計算書（つづき）</t>
    <phoneticPr fontId="1"/>
  </si>
  <si>
    <t>② 損益計算書（つづき）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</si>
</sst>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,##0.0;\-#,##0.0"/>
    <numFmt numFmtId="177" formatCode="0.0"/>
    <numFmt numFmtId="178" formatCode="#,##0;&quot;△&quot;#,##0"/>
    <numFmt numFmtId="179" formatCode="#,##0.0;&quot;¥&quot;\!\-#,##0.0"/>
    <numFmt numFmtId="180" formatCode="#,##0;&quot;△ &quot;#,##0"/>
    <numFmt numFmtId="181" formatCode="0.0;[Red]0.0"/>
    <numFmt numFmtId="182" formatCode="0.0_);[Red]\(0.0\)"/>
  </numFmts>
  <fonts count="24" x14ac:knownFonts="1">
    <font>
      <sz val="12"/>
      <name val="Meiryo UI"/>
      <family val="3"/>
      <charset val="128"/>
    </font>
    <font>
      <sz val="14"/>
      <color indexed="12"/>
      <name val="Terminal"/>
      <charset val="128"/>
    </font>
    <font>
      <sz val="14"/>
      <name val="Terminal"/>
      <charset val="128"/>
    </font>
    <font>
      <sz val="7"/>
      <name val="ＭＳ 明朝"/>
      <family val="1"/>
      <charset val="128"/>
    </font>
    <font>
      <sz val="10"/>
      <name val="ＭＳ 明朝"/>
      <family val="1"/>
      <charset val="128"/>
    </font>
    <font>
      <sz val="10"/>
      <name val="ＭＳ ゴシック"/>
      <family val="3"/>
      <charset val="128"/>
    </font>
    <font>
      <sz val="8"/>
      <name val="ＭＳ Ｐ明朝"/>
      <family val="1"/>
      <charset val="128"/>
    </font>
    <font>
      <sz val="7"/>
      <name val="ＭＳ Ｐ明朝"/>
      <family val="1"/>
      <charset val="128"/>
    </font>
    <font>
      <sz val="9"/>
      <name val="ＭＳ Ｐ明朝"/>
      <family val="1"/>
      <charset val="128"/>
    </font>
    <font>
      <sz val="9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Ｐ明朝"/>
      <family val="1"/>
      <charset val="128"/>
    </font>
    <font>
      <sz val="10"/>
      <name val="ＭＳ Ｐゴシック"/>
      <family val="3"/>
      <charset val="128"/>
    </font>
    <font>
      <sz val="12"/>
      <name val="ＭＳ ゴシック"/>
      <family val="3"/>
      <charset val="128"/>
    </font>
    <font>
      <sz val="12"/>
      <name val="ＭＳ 明朝"/>
      <family val="1"/>
      <charset val="128"/>
    </font>
    <font>
      <sz val="13"/>
      <name val="ＭＳ ゴシック"/>
      <family val="3"/>
      <charset val="128"/>
    </font>
    <font>
      <sz val="6"/>
      <name val="ＭＳ Ｐ明朝"/>
      <family val="1"/>
      <charset val="128"/>
    </font>
    <font>
      <sz val="7"/>
      <color rgb="FFFF0000"/>
      <name val="ＭＳ 明朝"/>
      <family val="1"/>
      <charset val="128"/>
    </font>
    <font>
      <sz val="8"/>
      <name val="ＭＳ Ｐゴシック"/>
      <family val="3"/>
      <charset val="128"/>
    </font>
    <font>
      <sz val="8"/>
      <color rgb="FFFF0000"/>
      <name val="ＭＳ Ｐ明朝"/>
      <family val="1"/>
      <charset val="128"/>
    </font>
    <font>
      <sz val="9"/>
      <color rgb="FFFF0000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0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</borders>
  <cellStyleXfs count="9">
    <xf numFmtId="176" fontId="0" fillId="0" borderId="0"/>
    <xf numFmtId="0" fontId="2" fillId="0" borderId="0"/>
    <xf numFmtId="37" fontId="2" fillId="0" borderId="0"/>
    <xf numFmtId="37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37" fontId="2" fillId="0" borderId="0"/>
  </cellStyleXfs>
  <cellXfs count="539">
    <xf numFmtId="176" fontId="0" fillId="0" borderId="0" xfId="0"/>
    <xf numFmtId="37" fontId="3" fillId="0" borderId="0" xfId="4" applyNumberFormat="1" applyFont="1" applyFill="1" applyAlignment="1" applyProtection="1">
      <alignment vertical="center"/>
    </xf>
    <xf numFmtId="0" fontId="3" fillId="0" borderId="0" xfId="4" applyFont="1" applyFill="1" applyAlignment="1">
      <alignment vertical="center"/>
    </xf>
    <xf numFmtId="0" fontId="3" fillId="0" borderId="0" xfId="5" applyFont="1" applyFill="1" applyAlignment="1">
      <alignment vertical="center"/>
    </xf>
    <xf numFmtId="0" fontId="3" fillId="0" borderId="0" xfId="7" applyFont="1" applyFill="1" applyAlignment="1">
      <alignment vertical="center"/>
    </xf>
    <xf numFmtId="37" fontId="6" fillId="0" borderId="3" xfId="7" applyNumberFormat="1" applyFont="1" applyFill="1" applyBorder="1" applyAlignment="1" applyProtection="1">
      <alignment vertical="center"/>
    </xf>
    <xf numFmtId="0" fontId="3" fillId="0" borderId="0" xfId="6" applyFont="1" applyFill="1" applyAlignment="1">
      <alignment vertical="center"/>
    </xf>
    <xf numFmtId="37" fontId="3" fillId="0" borderId="0" xfId="6" applyNumberFormat="1" applyFont="1" applyFill="1" applyAlignment="1" applyProtection="1">
      <alignment vertical="center"/>
    </xf>
    <xf numFmtId="37" fontId="4" fillId="0" borderId="0" xfId="6" applyNumberFormat="1" applyFont="1" applyFill="1" applyAlignment="1" applyProtection="1">
      <alignment vertical="center"/>
    </xf>
    <xf numFmtId="37" fontId="4" fillId="0" borderId="0" xfId="6" applyNumberFormat="1" applyFont="1" applyFill="1" applyAlignment="1" applyProtection="1">
      <alignment horizontal="center" vertical="center"/>
    </xf>
    <xf numFmtId="37" fontId="4" fillId="0" borderId="5" xfId="6" applyNumberFormat="1" applyFont="1" applyFill="1" applyBorder="1" applyAlignment="1" applyProtection="1">
      <alignment vertical="center"/>
    </xf>
    <xf numFmtId="37" fontId="3" fillId="0" borderId="5" xfId="6" applyNumberFormat="1" applyFont="1" applyFill="1" applyBorder="1" applyAlignment="1" applyProtection="1">
      <alignment horizontal="center" vertical="center"/>
    </xf>
    <xf numFmtId="37" fontId="3" fillId="0" borderId="5" xfId="6" applyNumberFormat="1" applyFont="1" applyFill="1" applyBorder="1" applyAlignment="1" applyProtection="1">
      <alignment vertical="center"/>
    </xf>
    <xf numFmtId="37" fontId="7" fillId="0" borderId="8" xfId="6" applyNumberFormat="1" applyFont="1" applyFill="1" applyBorder="1" applyAlignment="1" applyProtection="1">
      <alignment horizontal="center" vertical="center"/>
    </xf>
    <xf numFmtId="37" fontId="7" fillId="0" borderId="1" xfId="6" applyNumberFormat="1" applyFont="1" applyFill="1" applyBorder="1" applyAlignment="1" applyProtection="1">
      <alignment horizontal="center" vertical="center"/>
    </xf>
    <xf numFmtId="37" fontId="7" fillId="0" borderId="9" xfId="6" applyNumberFormat="1" applyFont="1" applyFill="1" applyBorder="1" applyAlignment="1" applyProtection="1">
      <alignment horizontal="center" vertical="center"/>
    </xf>
    <xf numFmtId="37" fontId="6" fillId="0" borderId="8" xfId="6" applyNumberFormat="1" applyFont="1" applyFill="1" applyBorder="1" applyAlignment="1" applyProtection="1">
      <alignment horizontal="center" vertical="center"/>
    </xf>
    <xf numFmtId="37" fontId="6" fillId="0" borderId="1" xfId="6" applyNumberFormat="1" applyFont="1" applyFill="1" applyBorder="1" applyAlignment="1" applyProtection="1">
      <alignment horizontal="center" vertical="center"/>
    </xf>
    <xf numFmtId="37" fontId="6" fillId="0" borderId="9" xfId="6" applyNumberFormat="1" applyFont="1" applyFill="1" applyBorder="1" applyAlignment="1" applyProtection="1">
      <alignment horizontal="center" vertical="center"/>
    </xf>
    <xf numFmtId="37" fontId="6" fillId="0" borderId="5" xfId="6" applyNumberFormat="1" applyFont="1" applyFill="1" applyBorder="1" applyAlignment="1" applyProtection="1">
      <alignment horizontal="center" vertical="center"/>
    </xf>
    <xf numFmtId="37" fontId="3" fillId="0" borderId="0" xfId="5" applyNumberFormat="1" applyFont="1" applyFill="1" applyAlignment="1" applyProtection="1">
      <alignment vertical="center"/>
    </xf>
    <xf numFmtId="37" fontId="4" fillId="0" borderId="0" xfId="5" applyNumberFormat="1" applyFont="1" applyFill="1" applyAlignment="1" applyProtection="1">
      <alignment vertical="center"/>
    </xf>
    <xf numFmtId="37" fontId="4" fillId="0" borderId="0" xfId="5" applyNumberFormat="1" applyFont="1" applyFill="1" applyAlignment="1" applyProtection="1">
      <alignment horizontal="center" vertical="center"/>
    </xf>
    <xf numFmtId="37" fontId="3" fillId="0" borderId="0" xfId="5" applyNumberFormat="1" applyFont="1" applyFill="1" applyAlignment="1" applyProtection="1">
      <alignment horizontal="center" vertical="center"/>
    </xf>
    <xf numFmtId="37" fontId="4" fillId="0" borderId="5" xfId="5" applyNumberFormat="1" applyFont="1" applyFill="1" applyBorder="1" applyAlignment="1" applyProtection="1">
      <alignment vertical="center"/>
    </xf>
    <xf numFmtId="37" fontId="3" fillId="0" borderId="5" xfId="5" applyNumberFormat="1" applyFont="1" applyFill="1" applyBorder="1" applyAlignment="1" applyProtection="1">
      <alignment vertical="center"/>
    </xf>
    <xf numFmtId="37" fontId="6" fillId="0" borderId="1" xfId="5" applyNumberFormat="1" applyFont="1" applyFill="1" applyBorder="1" applyAlignment="1" applyProtection="1">
      <alignment horizontal="center" vertical="center"/>
    </xf>
    <xf numFmtId="37" fontId="3" fillId="0" borderId="0" xfId="7" applyNumberFormat="1" applyFont="1" applyFill="1" applyAlignment="1" applyProtection="1">
      <alignment vertical="center"/>
    </xf>
    <xf numFmtId="37" fontId="3" fillId="0" borderId="5" xfId="7" applyNumberFormat="1" applyFont="1" applyFill="1" applyBorder="1" applyAlignment="1" applyProtection="1">
      <alignment vertical="center"/>
    </xf>
    <xf numFmtId="37" fontId="6" fillId="0" borderId="13" xfId="7" applyNumberFormat="1" applyFont="1" applyFill="1" applyBorder="1" applyAlignment="1" applyProtection="1">
      <alignment vertical="center"/>
    </xf>
    <xf numFmtId="37" fontId="6" fillId="0" borderId="1" xfId="7" applyNumberFormat="1" applyFont="1" applyFill="1" applyBorder="1" applyAlignment="1" applyProtection="1">
      <alignment horizontal="center" vertical="center"/>
    </xf>
    <xf numFmtId="37" fontId="6" fillId="0" borderId="20" xfId="7" applyNumberFormat="1" applyFont="1" applyFill="1" applyBorder="1" applyAlignment="1" applyProtection="1">
      <alignment horizontal="center" vertical="center"/>
    </xf>
    <xf numFmtId="37" fontId="6" fillId="0" borderId="1" xfId="7" applyNumberFormat="1" applyFont="1" applyFill="1" applyBorder="1" applyAlignment="1" applyProtection="1">
      <alignment horizontal="center" vertical="center" wrapText="1"/>
    </xf>
    <xf numFmtId="37" fontId="6" fillId="0" borderId="12" xfId="7" applyNumberFormat="1" applyFont="1" applyFill="1" applyBorder="1" applyAlignment="1" applyProtection="1">
      <alignment vertical="center"/>
    </xf>
    <xf numFmtId="37" fontId="6" fillId="0" borderId="5" xfId="7" applyNumberFormat="1" applyFont="1" applyFill="1" applyBorder="1" applyAlignment="1" applyProtection="1">
      <alignment horizontal="center" vertical="center"/>
    </xf>
    <xf numFmtId="37" fontId="6" fillId="0" borderId="1" xfId="7" applyNumberFormat="1" applyFont="1" applyFill="1" applyBorder="1" applyAlignment="1" applyProtection="1">
      <alignment horizontal="center" vertical="center" shrinkToFit="1"/>
    </xf>
    <xf numFmtId="0" fontId="6" fillId="0" borderId="16" xfId="7" applyFont="1" applyFill="1" applyBorder="1" applyAlignment="1" applyProtection="1">
      <alignment horizontal="center" vertical="center"/>
      <protection locked="0"/>
    </xf>
    <xf numFmtId="37" fontId="6" fillId="0" borderId="8" xfId="7" applyNumberFormat="1" applyFont="1" applyFill="1" applyBorder="1" applyAlignment="1" applyProtection="1">
      <alignment horizontal="center" vertical="center"/>
    </xf>
    <xf numFmtId="0" fontId="3" fillId="0" borderId="0" xfId="6" applyFont="1" applyFill="1" applyAlignment="1">
      <alignment vertical="center" shrinkToFit="1"/>
    </xf>
    <xf numFmtId="37" fontId="6" fillId="0" borderId="3" xfId="7" applyNumberFormat="1" applyFont="1" applyFill="1" applyBorder="1" applyAlignment="1" applyProtection="1">
      <alignment horizontal="center" vertical="center"/>
    </xf>
    <xf numFmtId="37" fontId="6" fillId="0" borderId="1" xfId="5" applyNumberFormat="1" applyFont="1" applyFill="1" applyBorder="1" applyAlignment="1" applyProtection="1">
      <alignment horizontal="center" vertical="center" shrinkToFit="1"/>
    </xf>
    <xf numFmtId="37" fontId="6" fillId="0" borderId="20" xfId="5" applyNumberFormat="1" applyFont="1" applyFill="1" applyBorder="1" applyAlignment="1" applyProtection="1">
      <alignment horizontal="center" vertical="center" shrinkToFit="1"/>
    </xf>
    <xf numFmtId="37" fontId="6" fillId="0" borderId="33" xfId="5" applyNumberFormat="1" applyFont="1" applyFill="1" applyBorder="1" applyAlignment="1" applyProtection="1">
      <alignment horizontal="center" vertical="center" shrinkToFit="1"/>
    </xf>
    <xf numFmtId="37" fontId="6" fillId="0" borderId="8" xfId="5" applyNumberFormat="1" applyFont="1" applyFill="1" applyBorder="1" applyAlignment="1" applyProtection="1">
      <alignment horizontal="center" vertical="center" shrinkToFit="1"/>
    </xf>
    <xf numFmtId="37" fontId="6" fillId="0" borderId="20" xfId="7" applyNumberFormat="1" applyFont="1" applyFill="1" applyBorder="1" applyAlignment="1" applyProtection="1">
      <alignment horizontal="center" vertical="center" shrinkToFit="1"/>
    </xf>
    <xf numFmtId="37" fontId="6" fillId="0" borderId="19" xfId="8" applyNumberFormat="1" applyFont="1" applyFill="1" applyBorder="1" applyAlignment="1" applyProtection="1">
      <alignment horizontal="center" vertical="center"/>
    </xf>
    <xf numFmtId="37" fontId="6" fillId="0" borderId="16" xfId="8" applyNumberFormat="1" applyFont="1" applyFill="1" applyBorder="1" applyAlignment="1" applyProtection="1">
      <alignment horizontal="center" vertical="center"/>
    </xf>
    <xf numFmtId="0" fontId="3" fillId="0" borderId="0" xfId="5" applyFont="1" applyFill="1" applyAlignment="1">
      <alignment vertical="center" shrinkToFit="1"/>
    </xf>
    <xf numFmtId="37" fontId="8" fillId="0" borderId="9" xfId="0" applyNumberFormat="1" applyFont="1" applyFill="1" applyBorder="1" applyAlignment="1" applyProtection="1">
      <alignment horizontal="distributed" vertical="center"/>
    </xf>
    <xf numFmtId="178" fontId="9" fillId="0" borderId="36" xfId="6" applyNumberFormat="1" applyFont="1" applyFill="1" applyBorder="1" applyAlignment="1" applyProtection="1">
      <alignment vertical="center"/>
      <protection locked="0"/>
    </xf>
    <xf numFmtId="178" fontId="9" fillId="0" borderId="37" xfId="6" applyNumberFormat="1" applyFont="1" applyFill="1" applyBorder="1" applyAlignment="1" applyProtection="1">
      <alignment vertical="center"/>
      <protection locked="0"/>
    </xf>
    <xf numFmtId="178" fontId="9" fillId="0" borderId="31" xfId="6" applyNumberFormat="1" applyFont="1" applyFill="1" applyBorder="1" applyAlignment="1" applyProtection="1">
      <alignment vertical="center"/>
    </xf>
    <xf numFmtId="178" fontId="9" fillId="0" borderId="37" xfId="6" applyNumberFormat="1" applyFont="1" applyFill="1" applyBorder="1" applyAlignment="1" applyProtection="1">
      <alignment vertical="center" shrinkToFit="1"/>
      <protection locked="0"/>
    </xf>
    <xf numFmtId="178" fontId="9" fillId="0" borderId="39" xfId="6" applyNumberFormat="1" applyFont="1" applyFill="1" applyBorder="1" applyAlignment="1" applyProtection="1">
      <alignment vertical="center"/>
      <protection locked="0"/>
    </xf>
    <xf numFmtId="178" fontId="9" fillId="0" borderId="37" xfId="6" applyNumberFormat="1" applyFont="1" applyFill="1" applyBorder="1" applyAlignment="1" applyProtection="1">
      <alignment vertical="center"/>
    </xf>
    <xf numFmtId="178" fontId="9" fillId="0" borderId="30" xfId="6" applyNumberFormat="1" applyFont="1" applyFill="1" applyBorder="1" applyAlignment="1" applyProtection="1">
      <alignment vertical="center"/>
      <protection locked="0"/>
    </xf>
    <xf numFmtId="178" fontId="9" fillId="0" borderId="31" xfId="6" applyNumberFormat="1" applyFont="1" applyFill="1" applyBorder="1" applyAlignment="1" applyProtection="1">
      <alignment vertical="center"/>
      <protection locked="0"/>
    </xf>
    <xf numFmtId="178" fontId="9" fillId="0" borderId="31" xfId="6" applyNumberFormat="1" applyFont="1" applyFill="1" applyBorder="1" applyAlignment="1" applyProtection="1">
      <alignment vertical="center" shrinkToFit="1"/>
      <protection locked="0"/>
    </xf>
    <xf numFmtId="178" fontId="9" fillId="0" borderId="22" xfId="6" applyNumberFormat="1" applyFont="1" applyFill="1" applyBorder="1" applyAlignment="1" applyProtection="1">
      <alignment vertical="center"/>
      <protection locked="0"/>
    </xf>
    <xf numFmtId="178" fontId="9" fillId="0" borderId="24" xfId="6" applyNumberFormat="1" applyFont="1" applyFill="1" applyBorder="1" applyAlignment="1" applyProtection="1">
      <alignment vertical="center"/>
    </xf>
    <xf numFmtId="178" fontId="9" fillId="0" borderId="15" xfId="6" applyNumberFormat="1" applyFont="1" applyFill="1" applyBorder="1" applyAlignment="1" applyProtection="1">
      <alignment vertical="center"/>
    </xf>
    <xf numFmtId="178" fontId="9" fillId="0" borderId="16" xfId="6" applyNumberFormat="1" applyFont="1" applyFill="1" applyBorder="1" applyAlignment="1" applyProtection="1">
      <alignment vertical="center"/>
    </xf>
    <xf numFmtId="178" fontId="9" fillId="0" borderId="16" xfId="6" applyNumberFormat="1" applyFont="1" applyFill="1" applyBorder="1" applyAlignment="1" applyProtection="1">
      <alignment vertical="center" shrinkToFit="1"/>
    </xf>
    <xf numFmtId="178" fontId="9" fillId="0" borderId="48" xfId="6" applyNumberFormat="1" applyFont="1" applyFill="1" applyBorder="1" applyAlignment="1" applyProtection="1">
      <alignment vertical="center"/>
    </xf>
    <xf numFmtId="178" fontId="9" fillId="0" borderId="9" xfId="6" applyNumberFormat="1" applyFont="1" applyFill="1" applyBorder="1" applyAlignment="1" applyProtection="1">
      <alignment vertical="center"/>
    </xf>
    <xf numFmtId="178" fontId="9" fillId="0" borderId="26" xfId="6" applyNumberFormat="1" applyFont="1" applyFill="1" applyBorder="1" applyAlignment="1" applyProtection="1">
      <alignment vertical="center" shrinkToFit="1"/>
    </xf>
    <xf numFmtId="178" fontId="9" fillId="0" borderId="25" xfId="6" applyNumberFormat="1" applyFont="1" applyFill="1" applyBorder="1" applyAlignment="1" applyProtection="1">
      <alignment vertical="center" shrinkToFit="1"/>
    </xf>
    <xf numFmtId="178" fontId="9" fillId="0" borderId="27" xfId="6" applyNumberFormat="1" applyFont="1" applyFill="1" applyBorder="1" applyAlignment="1" applyProtection="1">
      <alignment vertical="center" shrinkToFit="1"/>
    </xf>
    <xf numFmtId="178" fontId="9" fillId="0" borderId="28" xfId="6" applyNumberFormat="1" applyFont="1" applyFill="1" applyBorder="1" applyAlignment="1" applyProtection="1">
      <alignment vertical="center" shrinkToFit="1"/>
    </xf>
    <xf numFmtId="37" fontId="9" fillId="0" borderId="38" xfId="7" applyNumberFormat="1" applyFont="1" applyFill="1" applyBorder="1" applyAlignment="1" applyProtection="1">
      <alignment vertical="center"/>
      <protection locked="0"/>
    </xf>
    <xf numFmtId="37" fontId="9" fillId="0" borderId="37" xfId="7" applyNumberFormat="1" applyFont="1" applyFill="1" applyBorder="1" applyAlignment="1" applyProtection="1">
      <alignment vertical="center"/>
      <protection locked="0"/>
    </xf>
    <xf numFmtId="37" fontId="9" fillId="0" borderId="37" xfId="7" applyNumberFormat="1" applyFont="1" applyFill="1" applyBorder="1" applyAlignment="1" applyProtection="1">
      <alignment vertical="center"/>
    </xf>
    <xf numFmtId="180" fontId="9" fillId="0" borderId="37" xfId="7" applyNumberFormat="1" applyFont="1" applyFill="1" applyBorder="1" applyAlignment="1" applyProtection="1">
      <alignment vertical="center" shrinkToFit="1"/>
      <protection locked="0"/>
    </xf>
    <xf numFmtId="37" fontId="9" fillId="0" borderId="31" xfId="7" applyNumberFormat="1" applyFont="1" applyFill="1" applyBorder="1" applyAlignment="1" applyProtection="1">
      <alignment vertical="center"/>
    </xf>
    <xf numFmtId="180" fontId="9" fillId="0" borderId="39" xfId="7" applyNumberFormat="1" applyFont="1" applyFill="1" applyBorder="1" applyAlignment="1" applyProtection="1">
      <alignment vertical="center"/>
      <protection locked="0"/>
    </xf>
    <xf numFmtId="37" fontId="9" fillId="0" borderId="35" xfId="7" applyNumberFormat="1" applyFont="1" applyFill="1" applyBorder="1" applyAlignment="1" applyProtection="1">
      <alignment vertical="center"/>
    </xf>
    <xf numFmtId="37" fontId="9" fillId="0" borderId="32" xfId="7" applyNumberFormat="1" applyFont="1" applyFill="1" applyBorder="1" applyAlignment="1" applyProtection="1">
      <alignment vertical="center"/>
      <protection locked="0"/>
    </xf>
    <xf numFmtId="37" fontId="9" fillId="0" borderId="31" xfId="7" applyNumberFormat="1" applyFont="1" applyFill="1" applyBorder="1" applyAlignment="1" applyProtection="1">
      <alignment vertical="center"/>
      <protection locked="0"/>
    </xf>
    <xf numFmtId="180" fontId="9" fillId="0" borderId="31" xfId="7" applyNumberFormat="1" applyFont="1" applyFill="1" applyBorder="1" applyAlignment="1" applyProtection="1">
      <alignment vertical="center" shrinkToFit="1"/>
      <protection locked="0"/>
    </xf>
    <xf numFmtId="180" fontId="9" fillId="0" borderId="22" xfId="7" applyNumberFormat="1" applyFont="1" applyFill="1" applyBorder="1" applyAlignment="1" applyProtection="1">
      <alignment vertical="center"/>
      <protection locked="0"/>
    </xf>
    <xf numFmtId="37" fontId="9" fillId="0" borderId="29" xfId="7" applyNumberFormat="1" applyFont="1" applyFill="1" applyBorder="1" applyAlignment="1" applyProtection="1">
      <alignment vertical="center"/>
    </xf>
    <xf numFmtId="37" fontId="9" fillId="0" borderId="34" xfId="7" applyNumberFormat="1" applyFont="1" applyFill="1" applyBorder="1" applyAlignment="1" applyProtection="1">
      <alignment vertical="center"/>
    </xf>
    <xf numFmtId="37" fontId="9" fillId="0" borderId="1" xfId="7" applyNumberFormat="1" applyFont="1" applyFill="1" applyBorder="1" applyAlignment="1" applyProtection="1">
      <alignment vertical="center" shrinkToFit="1"/>
    </xf>
    <xf numFmtId="37" fontId="9" fillId="0" borderId="1" xfId="7" applyNumberFormat="1" applyFont="1" applyFill="1" applyBorder="1" applyAlignment="1" applyProtection="1">
      <alignment vertical="center"/>
    </xf>
    <xf numFmtId="180" fontId="9" fillId="0" borderId="1" xfId="7" applyNumberFormat="1" applyFont="1" applyFill="1" applyBorder="1" applyAlignment="1" applyProtection="1">
      <alignment vertical="center" shrinkToFit="1"/>
    </xf>
    <xf numFmtId="180" fontId="9" fillId="0" borderId="20" xfId="7" applyNumberFormat="1" applyFont="1" applyFill="1" applyBorder="1" applyAlignment="1" applyProtection="1">
      <alignment vertical="center"/>
    </xf>
    <xf numFmtId="37" fontId="9" fillId="0" borderId="9" xfId="7" applyNumberFormat="1" applyFont="1" applyFill="1" applyBorder="1" applyAlignment="1" applyProtection="1">
      <alignment vertical="center"/>
    </xf>
    <xf numFmtId="37" fontId="9" fillId="0" borderId="31" xfId="7" applyNumberFormat="1" applyFont="1" applyFill="1" applyBorder="1" applyAlignment="1" applyProtection="1">
      <alignment vertical="center" shrinkToFit="1"/>
      <protection locked="0"/>
    </xf>
    <xf numFmtId="37" fontId="9" fillId="0" borderId="26" xfId="7" applyNumberFormat="1" applyFont="1" applyFill="1" applyBorder="1" applyAlignment="1" applyProtection="1">
      <alignment vertical="center"/>
    </xf>
    <xf numFmtId="37" fontId="9" fillId="0" borderId="25" xfId="7" applyNumberFormat="1" applyFont="1" applyFill="1" applyBorder="1" applyAlignment="1" applyProtection="1">
      <alignment vertical="center"/>
    </xf>
    <xf numFmtId="37" fontId="9" fillId="0" borderId="25" xfId="7" applyNumberFormat="1" applyFont="1" applyFill="1" applyBorder="1" applyAlignment="1" applyProtection="1">
      <alignment vertical="center" shrinkToFit="1"/>
    </xf>
    <xf numFmtId="180" fontId="9" fillId="0" borderId="25" xfId="7" applyNumberFormat="1" applyFont="1" applyFill="1" applyBorder="1" applyAlignment="1" applyProtection="1">
      <alignment vertical="center" shrinkToFit="1"/>
    </xf>
    <xf numFmtId="180" fontId="9" fillId="0" borderId="27" xfId="7" applyNumberFormat="1" applyFont="1" applyFill="1" applyBorder="1" applyAlignment="1" applyProtection="1">
      <alignment vertical="center"/>
    </xf>
    <xf numFmtId="37" fontId="9" fillId="0" borderId="21" xfId="7" applyNumberFormat="1" applyFont="1" applyFill="1" applyBorder="1" applyAlignment="1" applyProtection="1">
      <alignment vertical="center" shrinkToFit="1"/>
    </xf>
    <xf numFmtId="37" fontId="9" fillId="0" borderId="36" xfId="7" applyNumberFormat="1" applyFont="1" applyFill="1" applyBorder="1" applyAlignment="1" applyProtection="1">
      <alignment vertical="center"/>
      <protection locked="0"/>
    </xf>
    <xf numFmtId="180" fontId="9" fillId="0" borderId="37" xfId="7" applyNumberFormat="1" applyFont="1" applyFill="1" applyBorder="1" applyAlignment="1" applyProtection="1">
      <alignment vertical="center"/>
      <protection locked="0"/>
    </xf>
    <xf numFmtId="37" fontId="9" fillId="0" borderId="39" xfId="7" applyNumberFormat="1" applyFont="1" applyFill="1" applyBorder="1" applyAlignment="1" applyProtection="1">
      <alignment vertical="center"/>
      <protection locked="0"/>
    </xf>
    <xf numFmtId="180" fontId="9" fillId="0" borderId="35" xfId="3" applyNumberFormat="1" applyFont="1" applyFill="1" applyBorder="1" applyAlignment="1" applyProtection="1">
      <alignment vertical="center"/>
    </xf>
    <xf numFmtId="37" fontId="9" fillId="0" borderId="30" xfId="7" applyNumberFormat="1" applyFont="1" applyFill="1" applyBorder="1" applyAlignment="1" applyProtection="1">
      <alignment vertical="center"/>
      <protection locked="0"/>
    </xf>
    <xf numFmtId="180" fontId="9" fillId="0" borderId="31" xfId="7" applyNumberFormat="1" applyFont="1" applyFill="1" applyBorder="1" applyAlignment="1" applyProtection="1">
      <alignment vertical="center"/>
      <protection locked="0"/>
    </xf>
    <xf numFmtId="37" fontId="9" fillId="0" borderId="22" xfId="7" applyNumberFormat="1" applyFont="1" applyFill="1" applyBorder="1" applyAlignment="1" applyProtection="1">
      <alignment vertical="center"/>
      <protection locked="0"/>
    </xf>
    <xf numFmtId="180" fontId="9" fillId="0" borderId="29" xfId="3" applyNumberFormat="1" applyFont="1" applyFill="1" applyBorder="1" applyAlignment="1" applyProtection="1">
      <alignment vertical="center"/>
    </xf>
    <xf numFmtId="37" fontId="9" fillId="0" borderId="43" xfId="7" applyNumberFormat="1" applyFont="1" applyFill="1" applyBorder="1" applyAlignment="1" applyProtection="1">
      <alignment vertical="center"/>
      <protection locked="0"/>
    </xf>
    <xf numFmtId="37" fontId="9" fillId="0" borderId="8" xfId="7" applyNumberFormat="1" applyFont="1" applyFill="1" applyBorder="1" applyAlignment="1" applyProtection="1">
      <alignment vertical="center" shrinkToFit="1"/>
    </xf>
    <xf numFmtId="37" fontId="9" fillId="0" borderId="19" xfId="7" applyNumberFormat="1" applyFont="1" applyFill="1" applyBorder="1" applyAlignment="1" applyProtection="1">
      <alignment vertical="center"/>
    </xf>
    <xf numFmtId="37" fontId="9" fillId="0" borderId="41" xfId="7" applyNumberFormat="1" applyFont="1" applyFill="1" applyBorder="1" applyAlignment="1" applyProtection="1">
      <alignment vertical="center"/>
    </xf>
    <xf numFmtId="37" fontId="9" fillId="0" borderId="19" xfId="7" applyNumberFormat="1" applyFont="1" applyFill="1" applyBorder="1" applyAlignment="1" applyProtection="1">
      <alignment vertical="center" shrinkToFit="1"/>
    </xf>
    <xf numFmtId="37" fontId="9" fillId="0" borderId="20" xfId="7" applyNumberFormat="1" applyFont="1" applyFill="1" applyBorder="1" applyAlignment="1" applyProtection="1">
      <alignment vertical="center" shrinkToFit="1"/>
    </xf>
    <xf numFmtId="37" fontId="9" fillId="0" borderId="20" xfId="7" applyNumberFormat="1" applyFont="1" applyFill="1" applyBorder="1" applyAlignment="1" applyProtection="1">
      <alignment vertical="center"/>
    </xf>
    <xf numFmtId="37" fontId="9" fillId="0" borderId="9" xfId="7" applyNumberFormat="1" applyFont="1" applyFill="1" applyBorder="1" applyAlignment="1" applyProtection="1">
      <alignment vertical="center" shrinkToFit="1"/>
    </xf>
    <xf numFmtId="180" fontId="9" fillId="0" borderId="1" xfId="7" applyNumberFormat="1" applyFont="1" applyFill="1" applyBorder="1" applyAlignment="1" applyProtection="1">
      <alignment vertical="center"/>
    </xf>
    <xf numFmtId="37" fontId="9" fillId="0" borderId="26" xfId="7" applyNumberFormat="1" applyFont="1" applyFill="1" applyBorder="1" applyAlignment="1" applyProtection="1">
      <alignment vertical="center" shrinkToFit="1"/>
    </xf>
    <xf numFmtId="37" fontId="9" fillId="0" borderId="27" xfId="7" applyNumberFormat="1" applyFont="1" applyFill="1" applyBorder="1" applyAlignment="1" applyProtection="1">
      <alignment vertical="center"/>
    </xf>
    <xf numFmtId="37" fontId="9" fillId="0" borderId="15" xfId="7" applyNumberFormat="1" applyFont="1" applyFill="1" applyBorder="1" applyAlignment="1" applyProtection="1">
      <alignment vertical="center"/>
    </xf>
    <xf numFmtId="37" fontId="9" fillId="0" borderId="16" xfId="7" applyNumberFormat="1" applyFont="1" applyFill="1" applyBorder="1" applyAlignment="1" applyProtection="1">
      <alignment vertical="center"/>
    </xf>
    <xf numFmtId="37" fontId="9" fillId="0" borderId="47" xfId="7" applyNumberFormat="1" applyFont="1" applyFill="1" applyBorder="1" applyAlignment="1" applyProtection="1">
      <alignment vertical="center"/>
    </xf>
    <xf numFmtId="37" fontId="9" fillId="0" borderId="8" xfId="7" applyNumberFormat="1" applyFont="1" applyFill="1" applyBorder="1" applyAlignment="1" applyProtection="1">
      <alignment vertical="center"/>
    </xf>
    <xf numFmtId="37" fontId="9" fillId="0" borderId="30" xfId="7" applyNumberFormat="1" applyFont="1" applyFill="1" applyBorder="1" applyAlignment="1" applyProtection="1">
      <alignment vertical="center" shrinkToFit="1"/>
      <protection locked="0"/>
    </xf>
    <xf numFmtId="37" fontId="9" fillId="0" borderId="21" xfId="7" applyNumberFormat="1" applyFont="1" applyFill="1" applyBorder="1" applyAlignment="1" applyProtection="1">
      <alignment vertical="center"/>
    </xf>
    <xf numFmtId="37" fontId="8" fillId="0" borderId="23" xfId="0" applyNumberFormat="1" applyFont="1" applyFill="1" applyBorder="1" applyAlignment="1" applyProtection="1">
      <alignment horizontal="distributed" vertical="center"/>
    </xf>
    <xf numFmtId="37" fontId="8" fillId="0" borderId="44" xfId="0" applyNumberFormat="1" applyFont="1" applyFill="1" applyBorder="1" applyAlignment="1" applyProtection="1">
      <alignment horizontal="distributed" vertical="center"/>
    </xf>
    <xf numFmtId="37" fontId="8" fillId="0" borderId="2" xfId="0" applyNumberFormat="1" applyFont="1" applyFill="1" applyBorder="1" applyAlignment="1" applyProtection="1">
      <alignment horizontal="center" vertical="center" shrinkToFit="1"/>
    </xf>
    <xf numFmtId="37" fontId="9" fillId="0" borderId="39" xfId="7" applyNumberFormat="1" applyFont="1" applyFill="1" applyBorder="1" applyAlignment="1" applyProtection="1">
      <alignment vertical="center"/>
    </xf>
    <xf numFmtId="37" fontId="9" fillId="0" borderId="22" xfId="7" applyNumberFormat="1" applyFont="1" applyFill="1" applyBorder="1" applyAlignment="1" applyProtection="1">
      <alignment vertical="center"/>
    </xf>
    <xf numFmtId="37" fontId="9" fillId="0" borderId="27" xfId="7" applyNumberFormat="1" applyFont="1" applyFill="1" applyBorder="1" applyAlignment="1" applyProtection="1">
      <alignment vertical="center" shrinkToFit="1"/>
    </xf>
    <xf numFmtId="37" fontId="8" fillId="0" borderId="11" xfId="7" applyNumberFormat="1" applyFont="1" applyFill="1" applyBorder="1" applyAlignment="1" applyProtection="1">
      <alignment horizontal="center" vertical="center"/>
    </xf>
    <xf numFmtId="37" fontId="9" fillId="0" borderId="36" xfId="7" applyNumberFormat="1" applyFont="1" applyFill="1" applyBorder="1" applyAlignment="1" applyProtection="1">
      <alignment vertical="center" shrinkToFit="1"/>
      <protection locked="0"/>
    </xf>
    <xf numFmtId="180" fontId="9" fillId="0" borderId="35" xfId="7" applyNumberFormat="1" applyFont="1" applyFill="1" applyBorder="1" applyAlignment="1" applyProtection="1">
      <alignment vertical="center"/>
    </xf>
    <xf numFmtId="37" fontId="9" fillId="0" borderId="44" xfId="7" applyNumberFormat="1" applyFont="1" applyFill="1" applyBorder="1" applyAlignment="1" applyProtection="1">
      <alignment vertical="center"/>
    </xf>
    <xf numFmtId="180" fontId="9" fillId="0" borderId="27" xfId="7" applyNumberFormat="1" applyFont="1" applyFill="1" applyBorder="1" applyAlignment="1" applyProtection="1">
      <alignment vertical="center" shrinkToFit="1"/>
    </xf>
    <xf numFmtId="37" fontId="9" fillId="0" borderId="54" xfId="7" applyNumberFormat="1" applyFont="1" applyFill="1" applyBorder="1" applyAlignment="1" applyProtection="1">
      <alignment vertical="center" shrinkToFit="1"/>
    </xf>
    <xf numFmtId="37" fontId="8" fillId="0" borderId="10" xfId="5" applyNumberFormat="1" applyFont="1" applyFill="1" applyBorder="1" applyAlignment="1" applyProtection="1">
      <alignment vertical="center"/>
    </xf>
    <xf numFmtId="37" fontId="8" fillId="0" borderId="12" xfId="5" applyNumberFormat="1" applyFont="1" applyFill="1" applyBorder="1" applyAlignment="1" applyProtection="1">
      <alignment vertical="center"/>
    </xf>
    <xf numFmtId="37" fontId="10" fillId="0" borderId="5" xfId="5" applyNumberFormat="1" applyFont="1" applyFill="1" applyBorder="1" applyAlignment="1" applyProtection="1">
      <alignment vertical="center"/>
    </xf>
    <xf numFmtId="37" fontId="11" fillId="0" borderId="11" xfId="5" applyNumberFormat="1" applyFont="1" applyFill="1" applyBorder="1" applyAlignment="1" applyProtection="1">
      <alignment horizontal="center" vertical="center"/>
    </xf>
    <xf numFmtId="37" fontId="12" fillId="0" borderId="36" xfId="5" applyNumberFormat="1" applyFont="1" applyFill="1" applyBorder="1" applyAlignment="1" applyProtection="1">
      <alignment vertical="center"/>
      <protection locked="0"/>
    </xf>
    <xf numFmtId="37" fontId="12" fillId="0" borderId="37" xfId="5" applyNumberFormat="1" applyFont="1" applyFill="1" applyBorder="1" applyAlignment="1" applyProtection="1">
      <alignment vertical="center"/>
      <protection locked="0"/>
    </xf>
    <xf numFmtId="37" fontId="12" fillId="0" borderId="37" xfId="5" applyNumberFormat="1" applyFont="1" applyFill="1" applyBorder="1" applyAlignment="1" applyProtection="1">
      <alignment vertical="center" shrinkToFit="1"/>
      <protection locked="0"/>
    </xf>
    <xf numFmtId="37" fontId="12" fillId="0" borderId="37" xfId="5" applyNumberFormat="1" applyFont="1" applyFill="1" applyBorder="1" applyAlignment="1" applyProtection="1">
      <alignment vertical="center"/>
    </xf>
    <xf numFmtId="37" fontId="12" fillId="0" borderId="41" xfId="5" applyNumberFormat="1" applyFont="1" applyFill="1" applyBorder="1" applyAlignment="1" applyProtection="1">
      <alignment vertical="center"/>
      <protection locked="0"/>
    </xf>
    <xf numFmtId="37" fontId="12" fillId="0" borderId="43" xfId="5" applyNumberFormat="1" applyFont="1" applyFill="1" applyBorder="1" applyAlignment="1" applyProtection="1">
      <alignment vertical="center"/>
    </xf>
    <xf numFmtId="37" fontId="12" fillId="0" borderId="35" xfId="5" applyNumberFormat="1" applyFont="1" applyFill="1" applyBorder="1" applyAlignment="1" applyProtection="1">
      <alignment vertical="center"/>
    </xf>
    <xf numFmtId="37" fontId="12" fillId="0" borderId="30" xfId="5" applyNumberFormat="1" applyFont="1" applyFill="1" applyBorder="1" applyAlignment="1" applyProtection="1">
      <alignment vertical="center"/>
      <protection locked="0"/>
    </xf>
    <xf numFmtId="37" fontId="12" fillId="0" borderId="31" xfId="5" applyNumberFormat="1" applyFont="1" applyFill="1" applyBorder="1" applyAlignment="1" applyProtection="1">
      <alignment vertical="center"/>
      <protection locked="0"/>
    </xf>
    <xf numFmtId="37" fontId="12" fillId="0" borderId="31" xfId="5" applyNumberFormat="1" applyFont="1" applyFill="1" applyBorder="1" applyAlignment="1" applyProtection="1">
      <alignment vertical="center" shrinkToFit="1"/>
      <protection locked="0"/>
    </xf>
    <xf numFmtId="37" fontId="12" fillId="0" borderId="31" xfId="5" applyNumberFormat="1" applyFont="1" applyFill="1" applyBorder="1" applyAlignment="1" applyProtection="1">
      <alignment vertical="center"/>
    </xf>
    <xf numFmtId="37" fontId="12" fillId="0" borderId="22" xfId="5" applyNumberFormat="1" applyFont="1" applyFill="1" applyBorder="1" applyAlignment="1" applyProtection="1">
      <alignment vertical="center"/>
    </xf>
    <xf numFmtId="37" fontId="12" fillId="0" borderId="29" xfId="5" applyNumberFormat="1" applyFont="1" applyFill="1" applyBorder="1" applyAlignment="1" applyProtection="1">
      <alignment vertical="center"/>
    </xf>
    <xf numFmtId="37" fontId="12" fillId="0" borderId="8" xfId="5" applyNumberFormat="1" applyFont="1" applyFill="1" applyBorder="1" applyAlignment="1" applyProtection="1">
      <alignment vertical="center"/>
    </xf>
    <xf numFmtId="37" fontId="12" fillId="0" borderId="1" xfId="5" applyNumberFormat="1" applyFont="1" applyFill="1" applyBorder="1" applyAlignment="1" applyProtection="1">
      <alignment vertical="center"/>
    </xf>
    <xf numFmtId="37" fontId="12" fillId="0" borderId="1" xfId="5" applyNumberFormat="1" applyFont="1" applyFill="1" applyBorder="1" applyAlignment="1" applyProtection="1">
      <alignment vertical="center" shrinkToFit="1"/>
    </xf>
    <xf numFmtId="37" fontId="12" fillId="0" borderId="20" xfId="5" applyNumberFormat="1" applyFont="1" applyFill="1" applyBorder="1" applyAlignment="1" applyProtection="1">
      <alignment vertical="center"/>
    </xf>
    <xf numFmtId="37" fontId="12" fillId="0" borderId="9" xfId="5" applyNumberFormat="1" applyFont="1" applyFill="1" applyBorder="1" applyAlignment="1" applyProtection="1">
      <alignment vertical="center"/>
    </xf>
    <xf numFmtId="37" fontId="12" fillId="0" borderId="26" xfId="5" applyNumberFormat="1" applyFont="1" applyFill="1" applyBorder="1" applyAlignment="1" applyProtection="1">
      <alignment vertical="center" shrinkToFit="1"/>
    </xf>
    <xf numFmtId="37" fontId="12" fillId="0" borderId="25" xfId="5" applyNumberFormat="1" applyFont="1" applyFill="1" applyBorder="1" applyAlignment="1" applyProtection="1">
      <alignment vertical="center" shrinkToFit="1"/>
    </xf>
    <xf numFmtId="37" fontId="12" fillId="0" borderId="21" xfId="5" applyNumberFormat="1" applyFont="1" applyFill="1" applyBorder="1" applyAlignment="1" applyProtection="1">
      <alignment vertical="center" shrinkToFit="1"/>
    </xf>
    <xf numFmtId="37" fontId="13" fillId="0" borderId="0" xfId="7" applyNumberFormat="1" applyFont="1" applyFill="1" applyAlignment="1" applyProtection="1">
      <alignment vertical="center"/>
    </xf>
    <xf numFmtId="37" fontId="14" fillId="0" borderId="5" xfId="7" applyNumberFormat="1" applyFont="1" applyFill="1" applyBorder="1" applyAlignment="1" applyProtection="1">
      <alignment vertical="center"/>
    </xf>
    <xf numFmtId="37" fontId="15" fillId="0" borderId="0" xfId="7" applyNumberFormat="1" applyFont="1" applyFill="1" applyAlignment="1" applyProtection="1">
      <alignment vertical="center"/>
    </xf>
    <xf numFmtId="37" fontId="10" fillId="0" borderId="5" xfId="6" applyNumberFormat="1" applyFont="1" applyFill="1" applyBorder="1" applyAlignment="1" applyProtection="1">
      <alignment vertical="center"/>
    </xf>
    <xf numFmtId="37" fontId="11" fillId="0" borderId="6" xfId="6" applyNumberFormat="1" applyFont="1" applyFill="1" applyBorder="1" applyAlignment="1" applyProtection="1">
      <alignment horizontal="center" vertical="center"/>
    </xf>
    <xf numFmtId="37" fontId="11" fillId="0" borderId="7" xfId="6" applyNumberFormat="1" applyFont="1" applyFill="1" applyBorder="1" applyAlignment="1" applyProtection="1">
      <alignment horizontal="center" vertical="center"/>
    </xf>
    <xf numFmtId="178" fontId="12" fillId="0" borderId="36" xfId="6" applyNumberFormat="1" applyFont="1" applyFill="1" applyBorder="1" applyAlignment="1" applyProtection="1">
      <alignment vertical="center"/>
      <protection locked="0"/>
    </xf>
    <xf numFmtId="178" fontId="12" fillId="0" borderId="37" xfId="6" applyNumberFormat="1" applyFont="1" applyFill="1" applyBorder="1" applyAlignment="1" applyProtection="1">
      <alignment vertical="center"/>
      <protection locked="0"/>
    </xf>
    <xf numFmtId="178" fontId="12" fillId="0" borderId="37" xfId="6" applyNumberFormat="1" applyFont="1" applyFill="1" applyBorder="1" applyAlignment="1" applyProtection="1">
      <alignment vertical="center"/>
    </xf>
    <xf numFmtId="178" fontId="12" fillId="0" borderId="31" xfId="6" applyNumberFormat="1" applyFont="1" applyFill="1" applyBorder="1" applyAlignment="1" applyProtection="1">
      <alignment vertical="center"/>
    </xf>
    <xf numFmtId="178" fontId="12" fillId="0" borderId="35" xfId="6" applyNumberFormat="1" applyFont="1" applyFill="1" applyBorder="1" applyAlignment="1" applyProtection="1">
      <alignment vertical="center"/>
    </xf>
    <xf numFmtId="178" fontId="12" fillId="0" borderId="30" xfId="6" applyNumberFormat="1" applyFont="1" applyFill="1" applyBorder="1" applyAlignment="1" applyProtection="1">
      <alignment vertical="center"/>
      <protection locked="0"/>
    </xf>
    <xf numFmtId="178" fontId="12" fillId="0" borderId="31" xfId="6" applyNumberFormat="1" applyFont="1" applyFill="1" applyBorder="1" applyAlignment="1" applyProtection="1">
      <alignment vertical="center"/>
      <protection locked="0"/>
    </xf>
    <xf numFmtId="178" fontId="12" fillId="0" borderId="29" xfId="6" applyNumberFormat="1" applyFont="1" applyFill="1" applyBorder="1" applyAlignment="1" applyProtection="1">
      <alignment vertical="center"/>
    </xf>
    <xf numFmtId="178" fontId="12" fillId="0" borderId="8" xfId="6" applyNumberFormat="1" applyFont="1" applyFill="1" applyBorder="1" applyAlignment="1" applyProtection="1">
      <alignment vertical="center"/>
    </xf>
    <xf numFmtId="178" fontId="12" fillId="0" borderId="1" xfId="6" applyNumberFormat="1" applyFont="1" applyFill="1" applyBorder="1" applyAlignment="1" applyProtection="1">
      <alignment vertical="center"/>
    </xf>
    <xf numFmtId="178" fontId="12" fillId="0" borderId="1" xfId="6" applyNumberFormat="1" applyFont="1" applyFill="1" applyBorder="1" applyAlignment="1" applyProtection="1">
      <alignment vertical="center" shrinkToFit="1"/>
    </xf>
    <xf numFmtId="178" fontId="12" fillId="0" borderId="9" xfId="6" applyNumberFormat="1" applyFont="1" applyFill="1" applyBorder="1" applyAlignment="1" applyProtection="1">
      <alignment vertical="center"/>
    </xf>
    <xf numFmtId="178" fontId="12" fillId="0" borderId="41" xfId="6" applyNumberFormat="1" applyFont="1" applyFill="1" applyBorder="1" applyAlignment="1" applyProtection="1">
      <alignment vertical="center"/>
    </xf>
    <xf numFmtId="178" fontId="12" fillId="0" borderId="49" xfId="6" applyNumberFormat="1" applyFont="1" applyFill="1" applyBorder="1" applyAlignment="1" applyProtection="1">
      <alignment vertical="center"/>
    </xf>
    <xf numFmtId="178" fontId="12" fillId="0" borderId="26" xfId="6" applyNumberFormat="1" applyFont="1" applyFill="1" applyBorder="1" applyAlignment="1" applyProtection="1">
      <alignment vertical="center" shrinkToFit="1"/>
    </xf>
    <xf numFmtId="178" fontId="12" fillId="0" borderId="25" xfId="6" applyNumberFormat="1" applyFont="1" applyFill="1" applyBorder="1" applyAlignment="1" applyProtection="1">
      <alignment vertical="center" shrinkToFit="1"/>
    </xf>
    <xf numFmtId="178" fontId="12" fillId="0" borderId="21" xfId="6" applyNumberFormat="1" applyFont="1" applyFill="1" applyBorder="1" applyAlignment="1" applyProtection="1">
      <alignment vertical="center" shrinkToFit="1"/>
    </xf>
    <xf numFmtId="178" fontId="12" fillId="0" borderId="19" xfId="6" applyNumberFormat="1" applyFont="1" applyFill="1" applyBorder="1" applyAlignment="1" applyProtection="1">
      <alignment vertical="center"/>
    </xf>
    <xf numFmtId="37" fontId="16" fillId="0" borderId="1" xfId="0" applyNumberFormat="1" applyFont="1" applyFill="1" applyBorder="1" applyAlignment="1" applyProtection="1">
      <alignment horizontal="distributed" vertical="center" wrapText="1"/>
    </xf>
    <xf numFmtId="176" fontId="3" fillId="2" borderId="0" xfId="0" applyFont="1" applyFill="1" applyAlignment="1">
      <alignment vertical="center"/>
    </xf>
    <xf numFmtId="37" fontId="5" fillId="2" borderId="0" xfId="0" applyNumberFormat="1" applyFont="1" applyFill="1" applyAlignment="1" applyProtection="1">
      <alignment vertical="center"/>
    </xf>
    <xf numFmtId="176" fontId="5" fillId="2" borderId="0" xfId="0" applyFont="1" applyFill="1" applyAlignment="1">
      <alignment vertical="center"/>
    </xf>
    <xf numFmtId="37" fontId="3" fillId="2" borderId="0" xfId="0" applyNumberFormat="1" applyFont="1" applyFill="1" applyAlignment="1" applyProtection="1">
      <alignment vertical="center"/>
    </xf>
    <xf numFmtId="176" fontId="3" fillId="2" borderId="0" xfId="0" applyNumberFormat="1" applyFont="1" applyFill="1" applyAlignment="1" applyProtection="1">
      <alignment vertical="center"/>
    </xf>
    <xf numFmtId="176" fontId="17" fillId="2" borderId="0" xfId="0" applyFont="1" applyFill="1" applyAlignment="1">
      <alignment vertical="center"/>
    </xf>
    <xf numFmtId="0" fontId="3" fillId="2" borderId="0" xfId="4" applyFont="1" applyFill="1" applyAlignment="1">
      <alignment vertical="center"/>
    </xf>
    <xf numFmtId="37" fontId="3" fillId="2" borderId="0" xfId="4" applyNumberFormat="1" applyFont="1" applyFill="1" applyAlignment="1" applyProtection="1">
      <alignment vertical="center"/>
    </xf>
    <xf numFmtId="37" fontId="3" fillId="2" borderId="0" xfId="4" applyNumberFormat="1" applyFont="1" applyFill="1" applyAlignment="1" applyProtection="1">
      <alignment horizontal="center" vertical="center"/>
    </xf>
    <xf numFmtId="37" fontId="5" fillId="2" borderId="0" xfId="4" applyNumberFormat="1" applyFont="1" applyFill="1" applyAlignment="1" applyProtection="1">
      <alignment vertical="center"/>
    </xf>
    <xf numFmtId="37" fontId="5" fillId="2" borderId="0" xfId="4" applyNumberFormat="1" applyFont="1" applyFill="1" applyAlignment="1" applyProtection="1">
      <alignment horizontal="center" vertical="center"/>
    </xf>
    <xf numFmtId="37" fontId="4" fillId="2" borderId="0" xfId="4" applyNumberFormat="1" applyFont="1" applyFill="1" applyBorder="1" applyAlignment="1" applyProtection="1">
      <alignment vertical="center"/>
    </xf>
    <xf numFmtId="37" fontId="3" fillId="2" borderId="0" xfId="4" applyNumberFormat="1" applyFont="1" applyFill="1" applyBorder="1" applyAlignment="1" applyProtection="1">
      <alignment vertical="center"/>
    </xf>
    <xf numFmtId="37" fontId="6" fillId="2" borderId="1" xfId="4" applyNumberFormat="1" applyFont="1" applyFill="1" applyBorder="1" applyAlignment="1" applyProtection="1">
      <alignment horizontal="center" vertical="center" shrinkToFit="1"/>
    </xf>
    <xf numFmtId="37" fontId="6" fillId="2" borderId="34" xfId="4" applyNumberFormat="1" applyFont="1" applyFill="1" applyBorder="1" applyAlignment="1" applyProtection="1">
      <alignment horizontal="center" vertical="center" shrinkToFit="1"/>
    </xf>
    <xf numFmtId="37" fontId="6" fillId="2" borderId="20" xfId="4" applyNumberFormat="1" applyFont="1" applyFill="1" applyBorder="1" applyAlignment="1" applyProtection="1">
      <alignment horizontal="center" vertical="center" shrinkToFit="1"/>
    </xf>
    <xf numFmtId="37" fontId="6" fillId="2" borderId="8" xfId="4" applyNumberFormat="1" applyFont="1" applyFill="1" applyBorder="1" applyAlignment="1" applyProtection="1">
      <alignment horizontal="center" vertical="center" shrinkToFit="1"/>
    </xf>
    <xf numFmtId="37" fontId="6" fillId="2" borderId="9" xfId="4" applyNumberFormat="1" applyFont="1" applyFill="1" applyBorder="1" applyAlignment="1" applyProtection="1">
      <alignment horizontal="center" vertical="center" shrinkToFit="1"/>
    </xf>
    <xf numFmtId="37" fontId="9" fillId="2" borderId="1" xfId="0" applyNumberFormat="1" applyFont="1" applyFill="1" applyBorder="1" applyAlignment="1" applyProtection="1">
      <alignment vertical="center"/>
    </xf>
    <xf numFmtId="176" fontId="9" fillId="2" borderId="1" xfId="0" applyNumberFormat="1" applyFont="1" applyFill="1" applyBorder="1" applyAlignment="1" applyProtection="1">
      <alignment vertical="center" shrinkToFit="1"/>
    </xf>
    <xf numFmtId="37" fontId="9" fillId="2" borderId="9" xfId="4" applyNumberFormat="1" applyFont="1" applyFill="1" applyBorder="1" applyAlignment="1" applyProtection="1">
      <alignment vertical="center"/>
    </xf>
    <xf numFmtId="37" fontId="8" fillId="2" borderId="44" xfId="0" applyNumberFormat="1" applyFont="1" applyFill="1" applyBorder="1" applyAlignment="1" applyProtection="1">
      <alignment horizontal="distributed" vertical="center"/>
    </xf>
    <xf numFmtId="37" fontId="8" fillId="2" borderId="9" xfId="0" applyNumberFormat="1" applyFont="1" applyFill="1" applyBorder="1" applyAlignment="1" applyProtection="1">
      <alignment horizontal="distributed" vertical="center"/>
    </xf>
    <xf numFmtId="37" fontId="8" fillId="0" borderId="12" xfId="0" applyNumberFormat="1" applyFont="1" applyFill="1" applyBorder="1" applyAlignment="1" applyProtection="1">
      <alignment horizontal="center" vertical="center" shrinkToFit="1"/>
    </xf>
    <xf numFmtId="37" fontId="12" fillId="0" borderId="37" xfId="5" applyNumberFormat="1" applyFont="1" applyFill="1" applyBorder="1" applyAlignment="1" applyProtection="1">
      <alignment horizontal="center" vertical="center"/>
      <protection locked="0"/>
    </xf>
    <xf numFmtId="37" fontId="8" fillId="0" borderId="6" xfId="0" applyNumberFormat="1" applyFont="1" applyFill="1" applyBorder="1" applyAlignment="1" applyProtection="1">
      <alignment vertical="center"/>
    </xf>
    <xf numFmtId="178" fontId="9" fillId="0" borderId="39" xfId="6" applyNumberFormat="1" applyFont="1" applyFill="1" applyBorder="1" applyAlignment="1" applyProtection="1">
      <alignment vertical="center"/>
    </xf>
    <xf numFmtId="178" fontId="9" fillId="0" borderId="37" xfId="6" applyNumberFormat="1" applyFont="1" applyFill="1" applyBorder="1" applyAlignment="1" applyProtection="1">
      <alignment vertical="center" shrinkToFit="1"/>
    </xf>
    <xf numFmtId="37" fontId="12" fillId="0" borderId="31" xfId="5" applyNumberFormat="1" applyFont="1" applyFill="1" applyBorder="1" applyAlignment="1" applyProtection="1">
      <alignment horizontal="center" vertical="center"/>
      <protection locked="0"/>
    </xf>
    <xf numFmtId="37" fontId="8" fillId="0" borderId="3" xfId="0" applyNumberFormat="1" applyFont="1" applyFill="1" applyBorder="1" applyAlignment="1" applyProtection="1">
      <alignment horizontal="center" vertical="center"/>
    </xf>
    <xf numFmtId="180" fontId="9" fillId="0" borderId="29" xfId="7" applyNumberFormat="1" applyFont="1" applyFill="1" applyBorder="1" applyAlignment="1" applyProtection="1">
      <alignment vertical="center"/>
    </xf>
    <xf numFmtId="178" fontId="12" fillId="0" borderId="41" xfId="6" applyNumberFormat="1" applyFont="1" applyFill="1" applyBorder="1" applyAlignment="1" applyProtection="1">
      <alignment vertical="center"/>
      <protection locked="0"/>
    </xf>
    <xf numFmtId="178" fontId="9" fillId="0" borderId="22" xfId="6" applyNumberFormat="1" applyFont="1" applyFill="1" applyBorder="1" applyAlignment="1" applyProtection="1">
      <alignment vertical="center"/>
    </xf>
    <xf numFmtId="178" fontId="9" fillId="0" borderId="31" xfId="6" applyNumberFormat="1" applyFont="1" applyFill="1" applyBorder="1" applyAlignment="1" applyProtection="1">
      <alignment vertical="center" shrinkToFit="1"/>
    </xf>
    <xf numFmtId="37" fontId="9" fillId="2" borderId="8" xfId="0" applyNumberFormat="1" applyFont="1" applyFill="1" applyBorder="1" applyAlignment="1" applyProtection="1">
      <alignment vertical="center"/>
    </xf>
    <xf numFmtId="37" fontId="9" fillId="2" borderId="68" xfId="0" applyNumberFormat="1" applyFont="1" applyFill="1" applyBorder="1" applyAlignment="1" applyProtection="1">
      <alignment vertical="center"/>
    </xf>
    <xf numFmtId="176" fontId="9" fillId="2" borderId="16" xfId="0" applyNumberFormat="1" applyFont="1" applyFill="1" applyBorder="1" applyAlignment="1" applyProtection="1">
      <alignment vertical="center"/>
    </xf>
    <xf numFmtId="37" fontId="9" fillId="0" borderId="46" xfId="7" applyNumberFormat="1" applyFont="1" applyFill="1" applyBorder="1" applyAlignment="1" applyProtection="1">
      <alignment vertical="center"/>
    </xf>
    <xf numFmtId="37" fontId="8" fillId="0" borderId="7" xfId="0" applyNumberFormat="1" applyFont="1" applyFill="1" applyBorder="1" applyAlignment="1" applyProtection="1">
      <alignment vertical="center"/>
    </xf>
    <xf numFmtId="180" fontId="9" fillId="0" borderId="9" xfId="7" applyNumberFormat="1" applyFont="1" applyFill="1" applyBorder="1" applyAlignment="1" applyProtection="1">
      <alignment vertical="center"/>
    </xf>
    <xf numFmtId="178" fontId="12" fillId="0" borderId="45" xfId="6" applyNumberFormat="1" applyFont="1" applyFill="1" applyBorder="1" applyAlignment="1" applyProtection="1">
      <alignment vertical="center"/>
    </xf>
    <xf numFmtId="178" fontId="9" fillId="0" borderId="8" xfId="6" applyNumberFormat="1" applyFont="1" applyFill="1" applyBorder="1" applyAlignment="1" applyProtection="1">
      <alignment vertical="center"/>
    </xf>
    <xf numFmtId="178" fontId="9" fillId="0" borderId="1" xfId="6" applyNumberFormat="1" applyFont="1" applyFill="1" applyBorder="1" applyAlignment="1" applyProtection="1">
      <alignment vertical="center"/>
    </xf>
    <xf numFmtId="178" fontId="9" fillId="0" borderId="1" xfId="6" applyNumberFormat="1" applyFont="1" applyFill="1" applyBorder="1" applyAlignment="1" applyProtection="1">
      <alignment vertical="center" shrinkToFit="1"/>
    </xf>
    <xf numFmtId="178" fontId="9" fillId="0" borderId="20" xfId="6" applyNumberFormat="1" applyFont="1" applyFill="1" applyBorder="1" applyAlignment="1" applyProtection="1">
      <alignment vertical="center"/>
    </xf>
    <xf numFmtId="37" fontId="6" fillId="0" borderId="19" xfId="7" applyNumberFormat="1" applyFont="1" applyFill="1" applyBorder="1" applyAlignment="1" applyProtection="1">
      <alignment horizontal="center" vertical="center"/>
    </xf>
    <xf numFmtId="37" fontId="6" fillId="0" borderId="16" xfId="7" applyNumberFormat="1" applyFont="1" applyFill="1" applyBorder="1" applyAlignment="1" applyProtection="1">
      <alignment horizontal="center" vertical="center"/>
    </xf>
    <xf numFmtId="37" fontId="6" fillId="0" borderId="15" xfId="7" applyNumberFormat="1" applyFont="1" applyFill="1" applyBorder="1" applyAlignment="1" applyProtection="1">
      <alignment horizontal="center" vertical="center"/>
    </xf>
    <xf numFmtId="37" fontId="6" fillId="0" borderId="18" xfId="7" applyNumberFormat="1" applyFont="1" applyFill="1" applyBorder="1" applyAlignment="1" applyProtection="1">
      <alignment horizontal="center" vertical="center"/>
    </xf>
    <xf numFmtId="37" fontId="9" fillId="0" borderId="50" xfId="7" applyNumberFormat="1" applyFont="1" applyFill="1" applyBorder="1" applyAlignment="1" applyProtection="1">
      <alignment vertical="center"/>
      <protection locked="0"/>
    </xf>
    <xf numFmtId="37" fontId="9" fillId="0" borderId="37" xfId="7" applyNumberFormat="1" applyFont="1" applyFill="1" applyBorder="1" applyAlignment="1" applyProtection="1">
      <alignment vertical="center" shrinkToFit="1"/>
      <protection locked="0"/>
    </xf>
    <xf numFmtId="178" fontId="12" fillId="0" borderId="42" xfId="6" applyNumberFormat="1" applyFont="1" applyFill="1" applyBorder="1" applyAlignment="1" applyProtection="1">
      <alignment vertical="center"/>
      <protection locked="0"/>
    </xf>
    <xf numFmtId="178" fontId="9" fillId="0" borderId="42" xfId="6" applyNumberFormat="1" applyFont="1" applyFill="1" applyBorder="1" applyAlignment="1" applyProtection="1">
      <alignment vertical="center"/>
      <protection locked="0"/>
    </xf>
    <xf numFmtId="178" fontId="9" fillId="0" borderId="41" xfId="6" applyNumberFormat="1" applyFont="1" applyFill="1" applyBorder="1" applyAlignment="1" applyProtection="1">
      <alignment vertical="center"/>
      <protection locked="0"/>
    </xf>
    <xf numFmtId="178" fontId="9" fillId="0" borderId="41" xfId="6" applyNumberFormat="1" applyFont="1" applyFill="1" applyBorder="1" applyAlignment="1" applyProtection="1">
      <alignment vertical="center"/>
    </xf>
    <xf numFmtId="178" fontId="9" fillId="0" borderId="41" xfId="6" applyNumberFormat="1" applyFont="1" applyFill="1" applyBorder="1" applyAlignment="1" applyProtection="1">
      <alignment vertical="center" shrinkToFit="1"/>
      <protection locked="0"/>
    </xf>
    <xf numFmtId="178" fontId="9" fillId="0" borderId="43" xfId="6" applyNumberFormat="1" applyFont="1" applyFill="1" applyBorder="1" applyAlignment="1" applyProtection="1">
      <alignment vertical="center"/>
      <protection locked="0"/>
    </xf>
    <xf numFmtId="178" fontId="9" fillId="0" borderId="43" xfId="6" applyNumberFormat="1" applyFont="1" applyFill="1" applyBorder="1" applyAlignment="1" applyProtection="1">
      <alignment vertical="center"/>
    </xf>
    <xf numFmtId="178" fontId="9" fillId="0" borderId="41" xfId="6" applyNumberFormat="1" applyFont="1" applyFill="1" applyBorder="1" applyAlignment="1" applyProtection="1">
      <alignment vertical="center" shrinkToFit="1"/>
    </xf>
    <xf numFmtId="37" fontId="9" fillId="0" borderId="29" xfId="7" applyNumberFormat="1" applyFont="1" applyFill="1" applyBorder="1" applyAlignment="1" applyProtection="1">
      <alignment vertical="center" shrinkToFit="1"/>
    </xf>
    <xf numFmtId="178" fontId="12" fillId="0" borderId="31" xfId="6" applyNumberFormat="1" applyFont="1" applyFill="1" applyBorder="1" applyAlignment="1" applyProtection="1">
      <alignment vertical="center" shrinkToFit="1"/>
      <protection locked="0"/>
    </xf>
    <xf numFmtId="37" fontId="12" fillId="0" borderId="30" xfId="5" applyNumberFormat="1" applyFont="1" applyFill="1" applyBorder="1" applyAlignment="1" applyProtection="1">
      <alignment horizontal="center" vertical="center"/>
      <protection locked="0"/>
    </xf>
    <xf numFmtId="37" fontId="9" fillId="0" borderId="52" xfId="7" applyNumberFormat="1" applyFont="1" applyFill="1" applyBorder="1" applyAlignment="1" applyProtection="1">
      <alignment vertical="center"/>
      <protection locked="0"/>
    </xf>
    <xf numFmtId="37" fontId="9" fillId="0" borderId="41" xfId="7" applyNumberFormat="1" applyFont="1" applyFill="1" applyBorder="1" applyAlignment="1" applyProtection="1">
      <alignment vertical="center"/>
      <protection locked="0"/>
    </xf>
    <xf numFmtId="180" fontId="9" fillId="0" borderId="43" xfId="7" applyNumberFormat="1" applyFont="1" applyFill="1" applyBorder="1" applyAlignment="1" applyProtection="1">
      <alignment vertical="center"/>
      <protection locked="0"/>
    </xf>
    <xf numFmtId="37" fontId="9" fillId="0" borderId="49" xfId="7" applyNumberFormat="1" applyFont="1" applyFill="1" applyBorder="1" applyAlignment="1" applyProtection="1">
      <alignment vertical="center"/>
    </xf>
    <xf numFmtId="37" fontId="9" fillId="0" borderId="31" xfId="7" applyNumberFormat="1" applyFont="1" applyFill="1" applyBorder="1" applyAlignment="1" applyProtection="1">
      <alignment vertical="center" shrinkToFit="1"/>
    </xf>
    <xf numFmtId="180" fontId="18" fillId="0" borderId="22" xfId="7" applyNumberFormat="1" applyFont="1" applyFill="1" applyBorder="1" applyAlignment="1" applyProtection="1">
      <alignment vertical="center"/>
      <protection locked="0"/>
    </xf>
    <xf numFmtId="176" fontId="9" fillId="2" borderId="16" xfId="0" applyNumberFormat="1" applyFont="1" applyFill="1" applyBorder="1" applyAlignment="1" applyProtection="1">
      <alignment vertical="center" shrinkToFit="1"/>
    </xf>
    <xf numFmtId="176" fontId="9" fillId="2" borderId="20" xfId="0" applyNumberFormat="1" applyFont="1" applyFill="1" applyBorder="1" applyAlignment="1" applyProtection="1">
      <alignment vertical="center" shrinkToFit="1"/>
    </xf>
    <xf numFmtId="37" fontId="9" fillId="2" borderId="26" xfId="0" applyNumberFormat="1" applyFont="1" applyFill="1" applyBorder="1" applyAlignment="1" applyProtection="1">
      <alignment vertical="center"/>
    </xf>
    <xf numFmtId="37" fontId="9" fillId="2" borderId="25" xfId="0" applyNumberFormat="1" applyFont="1" applyFill="1" applyBorder="1" applyAlignment="1" applyProtection="1">
      <alignment vertical="center"/>
    </xf>
    <xf numFmtId="176" fontId="9" fillId="2" borderId="25" xfId="0" applyNumberFormat="1" applyFont="1" applyFill="1" applyBorder="1" applyAlignment="1" applyProtection="1">
      <alignment vertical="center"/>
    </xf>
    <xf numFmtId="176" fontId="9" fillId="2" borderId="25" xfId="0" applyNumberFormat="1" applyFont="1" applyFill="1" applyBorder="1" applyAlignment="1" applyProtection="1">
      <alignment vertical="center" shrinkToFit="1"/>
    </xf>
    <xf numFmtId="176" fontId="9" fillId="2" borderId="27" xfId="0" applyNumberFormat="1" applyFont="1" applyFill="1" applyBorder="1" applyAlignment="1" applyProtection="1">
      <alignment vertical="center" shrinkToFit="1"/>
    </xf>
    <xf numFmtId="37" fontId="9" fillId="2" borderId="21" xfId="4" applyNumberFormat="1" applyFont="1" applyFill="1" applyBorder="1" applyAlignment="1" applyProtection="1">
      <alignment vertical="center"/>
    </xf>
    <xf numFmtId="37" fontId="8" fillId="2" borderId="2" xfId="0" applyNumberFormat="1" applyFont="1" applyFill="1" applyBorder="1" applyAlignment="1" applyProtection="1">
      <alignment horizontal="center" vertical="center"/>
    </xf>
    <xf numFmtId="0" fontId="3" fillId="2" borderId="5" xfId="4" applyFont="1" applyFill="1" applyBorder="1" applyAlignment="1">
      <alignment vertical="center"/>
    </xf>
    <xf numFmtId="0" fontId="3" fillId="2" borderId="0" xfId="4" applyFont="1" applyFill="1" applyAlignment="1">
      <alignment vertical="center" shrinkToFit="1"/>
    </xf>
    <xf numFmtId="37" fontId="12" fillId="2" borderId="25" xfId="4" applyNumberFormat="1" applyFont="1" applyFill="1" applyBorder="1" applyAlignment="1" applyProtection="1">
      <alignment vertical="center" shrinkToFit="1"/>
    </xf>
    <xf numFmtId="37" fontId="12" fillId="2" borderId="27" xfId="4" applyNumberFormat="1" applyFont="1" applyFill="1" applyBorder="1" applyAlignment="1" applyProtection="1">
      <alignment vertical="center" shrinkToFit="1"/>
    </xf>
    <xf numFmtId="37" fontId="12" fillId="2" borderId="26" xfId="4" applyNumberFormat="1" applyFont="1" applyFill="1" applyBorder="1" applyAlignment="1" applyProtection="1">
      <alignment vertical="center" shrinkToFit="1"/>
    </xf>
    <xf numFmtId="37" fontId="12" fillId="2" borderId="21" xfId="4" applyNumberFormat="1" applyFont="1" applyFill="1" applyBorder="1" applyAlignment="1" applyProtection="1">
      <alignment vertical="center" shrinkToFit="1"/>
    </xf>
    <xf numFmtId="37" fontId="8" fillId="2" borderId="2" xfId="0" applyNumberFormat="1" applyFont="1" applyFill="1" applyBorder="1" applyAlignment="1" applyProtection="1">
      <alignment horizontal="center" vertical="center" shrinkToFit="1"/>
    </xf>
    <xf numFmtId="37" fontId="8" fillId="0" borderId="45" xfId="0" applyNumberFormat="1" applyFont="1" applyFill="1" applyBorder="1" applyAlignment="1" applyProtection="1">
      <alignment horizontal="distributed" vertical="center"/>
    </xf>
    <xf numFmtId="37" fontId="9" fillId="0" borderId="37" xfId="0" applyNumberFormat="1" applyFont="1" applyFill="1" applyBorder="1" applyAlignment="1" applyProtection="1">
      <alignment vertical="center"/>
      <protection locked="0"/>
    </xf>
    <xf numFmtId="37" fontId="9" fillId="0" borderId="31" xfId="0" applyNumberFormat="1" applyFont="1" applyFill="1" applyBorder="1" applyAlignment="1" applyProtection="1">
      <alignment vertical="center"/>
    </xf>
    <xf numFmtId="37" fontId="9" fillId="0" borderId="37" xfId="0" applyNumberFormat="1" applyFont="1" applyFill="1" applyBorder="1" applyAlignment="1" applyProtection="1">
      <alignment vertical="center"/>
    </xf>
    <xf numFmtId="179" fontId="9" fillId="0" borderId="37" xfId="0" applyNumberFormat="1" applyFont="1" applyFill="1" applyBorder="1" applyAlignment="1" applyProtection="1">
      <alignment vertical="center"/>
      <protection locked="0"/>
    </xf>
    <xf numFmtId="37" fontId="9" fillId="0" borderId="41" xfId="0" applyNumberFormat="1" applyFont="1" applyFill="1" applyBorder="1" applyAlignment="1" applyProtection="1">
      <alignment vertical="center"/>
      <protection locked="0"/>
    </xf>
    <xf numFmtId="37" fontId="9" fillId="0" borderId="31" xfId="0" applyNumberFormat="1" applyFont="1" applyFill="1" applyBorder="1" applyAlignment="1" applyProtection="1">
      <alignment vertical="center"/>
      <protection locked="0"/>
    </xf>
    <xf numFmtId="37" fontId="9" fillId="0" borderId="32" xfId="0" applyNumberFormat="1" applyFont="1" applyFill="1" applyBorder="1" applyAlignment="1" applyProtection="1">
      <alignment vertical="center"/>
    </xf>
    <xf numFmtId="179" fontId="9" fillId="0" borderId="31" xfId="0" applyNumberFormat="1" applyFont="1" applyFill="1" applyBorder="1" applyAlignment="1" applyProtection="1">
      <alignment vertical="center"/>
      <protection locked="0"/>
    </xf>
    <xf numFmtId="37" fontId="19" fillId="0" borderId="3" xfId="7" applyNumberFormat="1" applyFont="1" applyFill="1" applyBorder="1" applyAlignment="1" applyProtection="1">
      <alignment vertical="center"/>
    </xf>
    <xf numFmtId="37" fontId="9" fillId="0" borderId="56" xfId="7" applyNumberFormat="1" applyFont="1" applyFill="1" applyBorder="1" applyAlignment="1" applyProtection="1">
      <alignment horizontal="right" vertical="center"/>
      <protection locked="0"/>
    </xf>
    <xf numFmtId="37" fontId="9" fillId="0" borderId="31" xfId="7" applyNumberFormat="1" applyFont="1" applyFill="1" applyBorder="1" applyAlignment="1" applyProtection="1">
      <alignment horizontal="right" vertical="center"/>
      <protection locked="0"/>
    </xf>
    <xf numFmtId="37" fontId="9" fillId="0" borderId="51" xfId="7" applyNumberFormat="1" applyFont="1" applyFill="1" applyBorder="1" applyAlignment="1" applyProtection="1">
      <alignment vertical="center"/>
    </xf>
    <xf numFmtId="180" fontId="9" fillId="0" borderId="20" xfId="7" applyNumberFormat="1" applyFont="1" applyFill="1" applyBorder="1" applyAlignment="1" applyProtection="1">
      <alignment vertical="center" shrinkToFit="1"/>
    </xf>
    <xf numFmtId="37" fontId="9" fillId="0" borderId="1" xfId="7" applyNumberFormat="1" applyFont="1" applyFill="1" applyBorder="1" applyAlignment="1" applyProtection="1">
      <alignment horizontal="right" vertical="center"/>
    </xf>
    <xf numFmtId="37" fontId="9" fillId="0" borderId="48" xfId="7" applyNumberFormat="1" applyFont="1" applyFill="1" applyBorder="1" applyAlignment="1" applyProtection="1">
      <alignment vertical="center"/>
    </xf>
    <xf numFmtId="37" fontId="8" fillId="0" borderId="9" xfId="0" applyNumberFormat="1" applyFont="1" applyFill="1" applyBorder="1" applyAlignment="1" applyProtection="1">
      <alignment horizontal="distributed" vertical="center" shrinkToFit="1"/>
    </xf>
    <xf numFmtId="178" fontId="9" fillId="0" borderId="22" xfId="6" applyNumberFormat="1" applyFont="1" applyFill="1" applyBorder="1" applyAlignment="1" applyProtection="1">
      <alignment vertical="center" shrinkToFit="1"/>
    </xf>
    <xf numFmtId="178" fontId="9" fillId="0" borderId="15" xfId="6" applyNumberFormat="1" applyFont="1" applyFill="1" applyBorder="1" applyAlignment="1" applyProtection="1">
      <alignment vertical="center" shrinkToFit="1"/>
    </xf>
    <xf numFmtId="178" fontId="9" fillId="0" borderId="48" xfId="6" applyNumberFormat="1" applyFont="1" applyFill="1" applyBorder="1" applyAlignment="1" applyProtection="1">
      <alignment vertical="center" shrinkToFit="1"/>
    </xf>
    <xf numFmtId="37" fontId="12" fillId="0" borderId="37" xfId="4" applyNumberFormat="1" applyFont="1" applyFill="1" applyBorder="1" applyAlignment="1" applyProtection="1">
      <alignment vertical="center"/>
      <protection locked="0"/>
    </xf>
    <xf numFmtId="37" fontId="12" fillId="0" borderId="31" xfId="4" applyNumberFormat="1" applyFont="1" applyFill="1" applyBorder="1" applyAlignment="1" applyProtection="1">
      <alignment vertical="center"/>
      <protection locked="0"/>
    </xf>
    <xf numFmtId="37" fontId="12" fillId="0" borderId="1" xfId="4" applyNumberFormat="1" applyFont="1" applyFill="1" applyBorder="1" applyAlignment="1" applyProtection="1">
      <alignment vertical="center"/>
    </xf>
    <xf numFmtId="178" fontId="22" fillId="0" borderId="31" xfId="6" applyNumberFormat="1" applyFont="1" applyFill="1" applyBorder="1" applyAlignment="1" applyProtection="1">
      <alignment vertical="center"/>
      <protection locked="0"/>
    </xf>
    <xf numFmtId="37" fontId="12" fillId="0" borderId="29" xfId="4" applyNumberFormat="1" applyFont="1" applyFill="1" applyBorder="1" applyAlignment="1" applyProtection="1">
      <alignment vertical="center"/>
      <protection locked="0"/>
    </xf>
    <xf numFmtId="178" fontId="20" fillId="0" borderId="31" xfId="6" applyNumberFormat="1" applyFont="1" applyFill="1" applyBorder="1" applyAlignment="1" applyProtection="1">
      <alignment vertical="center" shrinkToFit="1"/>
      <protection locked="0"/>
    </xf>
    <xf numFmtId="179" fontId="9" fillId="0" borderId="31" xfId="0" applyNumberFormat="1" applyFont="1" applyFill="1" applyBorder="1" applyAlignment="1" applyProtection="1">
      <alignment vertical="center" shrinkToFit="1"/>
      <protection locked="0"/>
    </xf>
    <xf numFmtId="37" fontId="8" fillId="0" borderId="35" xfId="0" applyNumberFormat="1" applyFont="1" applyFill="1" applyBorder="1" applyAlignment="1" applyProtection="1">
      <alignment horizontal="distributed" vertical="center"/>
    </xf>
    <xf numFmtId="37" fontId="9" fillId="0" borderId="36" xfId="0" applyNumberFormat="1" applyFont="1" applyFill="1" applyBorder="1" applyAlignment="1" applyProtection="1">
      <alignment horizontal="center" vertical="center"/>
    </xf>
    <xf numFmtId="176" fontId="9" fillId="0" borderId="37" xfId="0" applyNumberFormat="1" applyFont="1" applyFill="1" applyBorder="1" applyAlignment="1" applyProtection="1">
      <alignment vertical="center"/>
      <protection locked="0"/>
    </xf>
    <xf numFmtId="177" fontId="9" fillId="0" borderId="37" xfId="0" applyNumberFormat="1" applyFont="1" applyFill="1" applyBorder="1" applyAlignment="1" applyProtection="1">
      <alignment vertical="center"/>
      <protection locked="0"/>
    </xf>
    <xf numFmtId="177" fontId="9" fillId="0" borderId="31" xfId="0" applyNumberFormat="1" applyFont="1" applyFill="1" applyBorder="1" applyAlignment="1" applyProtection="1">
      <alignment vertical="center"/>
      <protection locked="0"/>
    </xf>
    <xf numFmtId="176" fontId="9" fillId="0" borderId="39" xfId="0" applyNumberFormat="1" applyFont="1" applyFill="1" applyBorder="1" applyAlignment="1" applyProtection="1">
      <alignment vertical="center"/>
    </xf>
    <xf numFmtId="37" fontId="9" fillId="0" borderId="35" xfId="4" applyNumberFormat="1" applyFont="1" applyFill="1" applyBorder="1" applyAlignment="1" applyProtection="1">
      <alignment horizontal="center" vertical="center"/>
    </xf>
    <xf numFmtId="37" fontId="8" fillId="0" borderId="40" xfId="0" applyNumberFormat="1" applyFont="1" applyFill="1" applyBorder="1" applyAlignment="1" applyProtection="1">
      <alignment horizontal="distributed" vertical="center"/>
    </xf>
    <xf numFmtId="37" fontId="8" fillId="0" borderId="29" xfId="0" applyNumberFormat="1" applyFont="1" applyFill="1" applyBorder="1" applyAlignment="1" applyProtection="1">
      <alignment horizontal="distributed" vertical="center"/>
    </xf>
    <xf numFmtId="37" fontId="9" fillId="0" borderId="30" xfId="0" applyNumberFormat="1" applyFont="1" applyFill="1" applyBorder="1" applyAlignment="1" applyProtection="1">
      <alignment horizontal="center" vertical="center"/>
    </xf>
    <xf numFmtId="176" fontId="9" fillId="0" borderId="31" xfId="0" applyNumberFormat="1" applyFont="1" applyFill="1" applyBorder="1" applyAlignment="1" applyProtection="1">
      <alignment vertical="center"/>
      <protection locked="0"/>
    </xf>
    <xf numFmtId="181" fontId="9" fillId="0" borderId="31" xfId="0" applyNumberFormat="1" applyFont="1" applyFill="1" applyBorder="1" applyAlignment="1" applyProtection="1">
      <alignment vertical="center"/>
      <protection locked="0"/>
    </xf>
    <xf numFmtId="176" fontId="9" fillId="0" borderId="22" xfId="0" applyNumberFormat="1" applyFont="1" applyFill="1" applyBorder="1" applyAlignment="1" applyProtection="1">
      <alignment vertical="center"/>
    </xf>
    <xf numFmtId="37" fontId="9" fillId="0" borderId="29" xfId="4" applyNumberFormat="1" applyFont="1" applyFill="1" applyBorder="1" applyAlignment="1" applyProtection="1">
      <alignment horizontal="center" vertical="center"/>
    </xf>
    <xf numFmtId="37" fontId="8" fillId="0" borderId="29" xfId="0" applyNumberFormat="1" applyFont="1" applyFill="1" applyBorder="1" applyAlignment="1" applyProtection="1">
      <alignment horizontal="distributed" vertical="center" wrapText="1"/>
    </xf>
    <xf numFmtId="37" fontId="21" fillId="0" borderId="31" xfId="0" applyNumberFormat="1" applyFont="1" applyFill="1" applyBorder="1" applyAlignment="1" applyProtection="1">
      <alignment vertical="center"/>
      <protection locked="0"/>
    </xf>
    <xf numFmtId="37" fontId="8" fillId="0" borderId="23" xfId="0" applyNumberFormat="1" applyFont="1" applyFill="1" applyBorder="1" applyAlignment="1" applyProtection="1">
      <alignment horizontal="distributed" vertical="center" wrapText="1"/>
    </xf>
    <xf numFmtId="37" fontId="9" fillId="0" borderId="8" xfId="0" applyNumberFormat="1" applyFont="1" applyFill="1" applyBorder="1" applyAlignment="1" applyProtection="1">
      <alignment vertical="center"/>
    </xf>
    <xf numFmtId="37" fontId="9" fillId="0" borderId="1" xfId="0" applyNumberFormat="1" applyFont="1" applyFill="1" applyBorder="1" applyAlignment="1" applyProtection="1">
      <alignment vertical="center"/>
    </xf>
    <xf numFmtId="176" fontId="9" fillId="0" borderId="1" xfId="0" applyNumberFormat="1" applyFont="1" applyFill="1" applyBorder="1" applyAlignment="1" applyProtection="1">
      <alignment vertical="center"/>
    </xf>
    <xf numFmtId="176" fontId="9" fillId="0" borderId="1" xfId="0" applyNumberFormat="1" applyFont="1" applyFill="1" applyBorder="1" applyAlignment="1" applyProtection="1">
      <alignment vertical="center" shrinkToFit="1"/>
    </xf>
    <xf numFmtId="176" fontId="9" fillId="0" borderId="20" xfId="0" applyNumberFormat="1" applyFont="1" applyFill="1" applyBorder="1" applyAlignment="1" applyProtection="1">
      <alignment vertical="center"/>
    </xf>
    <xf numFmtId="37" fontId="9" fillId="0" borderId="9" xfId="4" applyNumberFormat="1" applyFont="1" applyFill="1" applyBorder="1" applyAlignment="1" applyProtection="1">
      <alignment vertical="center"/>
    </xf>
    <xf numFmtId="37" fontId="21" fillId="0" borderId="37" xfId="0" applyNumberFormat="1" applyFont="1" applyFill="1" applyBorder="1" applyAlignment="1" applyProtection="1">
      <alignment vertical="center"/>
      <protection locked="0"/>
    </xf>
    <xf numFmtId="37" fontId="21" fillId="0" borderId="38" xfId="0" applyNumberFormat="1" applyFont="1" applyFill="1" applyBorder="1" applyAlignment="1" applyProtection="1">
      <alignment vertical="center"/>
    </xf>
    <xf numFmtId="176" fontId="21" fillId="0" borderId="37" xfId="0" applyNumberFormat="1" applyFont="1" applyFill="1" applyBorder="1" applyAlignment="1" applyProtection="1">
      <alignment vertical="center"/>
      <protection locked="0"/>
    </xf>
    <xf numFmtId="176" fontId="9" fillId="0" borderId="31" xfId="0" applyNumberFormat="1" applyFont="1" applyFill="1" applyBorder="1" applyAlignment="1" applyProtection="1">
      <alignment vertical="center" shrinkToFit="1"/>
      <protection locked="0"/>
    </xf>
    <xf numFmtId="37" fontId="9" fillId="0" borderId="68" xfId="0" applyNumberFormat="1" applyFont="1" applyFill="1" applyBorder="1" applyAlignment="1" applyProtection="1">
      <alignment vertical="center"/>
    </xf>
    <xf numFmtId="176" fontId="9" fillId="0" borderId="16" xfId="0" applyNumberFormat="1" applyFont="1" applyFill="1" applyBorder="1" applyAlignment="1" applyProtection="1">
      <alignment vertical="center"/>
    </xf>
    <xf numFmtId="176" fontId="9" fillId="0" borderId="22" xfId="0" applyNumberFormat="1" applyFont="1" applyFill="1" applyBorder="1" applyAlignment="1" applyProtection="1">
      <alignment vertical="center" shrinkToFit="1"/>
    </xf>
    <xf numFmtId="37" fontId="9" fillId="0" borderId="31" xfId="0" applyNumberFormat="1" applyFont="1" applyFill="1" applyBorder="1" applyAlignment="1" applyProtection="1">
      <alignment vertical="center" shrinkToFit="1"/>
      <protection locked="0"/>
    </xf>
    <xf numFmtId="182" fontId="9" fillId="0" borderId="31" xfId="0" applyNumberFormat="1" applyFont="1" applyFill="1" applyBorder="1" applyAlignment="1" applyProtection="1">
      <alignment vertical="center" shrinkToFit="1"/>
      <protection locked="0"/>
    </xf>
    <xf numFmtId="37" fontId="12" fillId="0" borderId="37" xfId="4" applyNumberFormat="1" applyFont="1" applyFill="1" applyBorder="1" applyAlignment="1" applyProtection="1">
      <alignment vertical="center"/>
    </xf>
    <xf numFmtId="37" fontId="12" fillId="0" borderId="39" xfId="4" applyNumberFormat="1" applyFont="1" applyFill="1" applyBorder="1" applyAlignment="1" applyProtection="1">
      <alignment vertical="center"/>
    </xf>
    <xf numFmtId="37" fontId="12" fillId="0" borderId="36" xfId="4" applyNumberFormat="1" applyFont="1" applyFill="1" applyBorder="1" applyAlignment="1" applyProtection="1">
      <alignment vertical="center"/>
      <protection locked="0"/>
    </xf>
    <xf numFmtId="37" fontId="12" fillId="0" borderId="35" xfId="4" applyNumberFormat="1" applyFont="1" applyFill="1" applyBorder="1" applyAlignment="1" applyProtection="1">
      <alignment vertical="center"/>
      <protection locked="0"/>
    </xf>
    <xf numFmtId="37" fontId="12" fillId="0" borderId="35" xfId="4" applyNumberFormat="1" applyFont="1" applyFill="1" applyBorder="1" applyAlignment="1" applyProtection="1">
      <alignment vertical="center"/>
    </xf>
    <xf numFmtId="37" fontId="12" fillId="0" borderId="38" xfId="4" applyNumberFormat="1" applyFont="1" applyFill="1" applyBorder="1" applyAlignment="1" applyProtection="1">
      <alignment vertical="center"/>
      <protection locked="0"/>
    </xf>
    <xf numFmtId="37" fontId="12" fillId="0" borderId="38" xfId="4" applyNumberFormat="1" applyFont="1" applyFill="1" applyBorder="1" applyAlignment="1" applyProtection="1">
      <alignment vertical="center"/>
    </xf>
    <xf numFmtId="37" fontId="12" fillId="0" borderId="31" xfId="4" applyNumberFormat="1" applyFont="1" applyFill="1" applyBorder="1" applyAlignment="1" applyProtection="1">
      <alignment vertical="center"/>
    </xf>
    <xf numFmtId="37" fontId="12" fillId="0" borderId="22" xfId="4" applyNumberFormat="1" applyFont="1" applyFill="1" applyBorder="1" applyAlignment="1" applyProtection="1">
      <alignment vertical="center"/>
    </xf>
    <xf numFmtId="37" fontId="12" fillId="0" borderId="30" xfId="4" applyNumberFormat="1" applyFont="1" applyFill="1" applyBorder="1" applyAlignment="1" applyProtection="1">
      <alignment vertical="center"/>
      <protection locked="0"/>
    </xf>
    <xf numFmtId="37" fontId="12" fillId="0" borderId="29" xfId="4" applyNumberFormat="1" applyFont="1" applyFill="1" applyBorder="1" applyAlignment="1" applyProtection="1">
      <alignment vertical="center"/>
    </xf>
    <xf numFmtId="37" fontId="12" fillId="0" borderId="20" xfId="4" applyNumberFormat="1" applyFont="1" applyFill="1" applyBorder="1" applyAlignment="1" applyProtection="1">
      <alignment vertical="center"/>
    </xf>
    <xf numFmtId="37" fontId="12" fillId="0" borderId="8" xfId="4" applyNumberFormat="1" applyFont="1" applyFill="1" applyBorder="1" applyAlignment="1" applyProtection="1">
      <alignment vertical="center"/>
    </xf>
    <xf numFmtId="37" fontId="12" fillId="0" borderId="9" xfId="4" applyNumberFormat="1" applyFont="1" applyFill="1" applyBorder="1" applyAlignment="1" applyProtection="1">
      <alignment vertical="center"/>
    </xf>
    <xf numFmtId="37" fontId="22" fillId="0" borderId="30" xfId="4" applyNumberFormat="1" applyFont="1" applyFill="1" applyBorder="1" applyAlignment="1" applyProtection="1">
      <alignment vertical="center"/>
      <protection locked="0"/>
    </xf>
    <xf numFmtId="37" fontId="22" fillId="0" borderId="31" xfId="4" applyNumberFormat="1" applyFont="1" applyFill="1" applyBorder="1" applyAlignment="1" applyProtection="1">
      <alignment vertical="center"/>
      <protection locked="0"/>
    </xf>
    <xf numFmtId="37" fontId="12" fillId="0" borderId="41" xfId="4" applyNumberFormat="1" applyFont="1" applyFill="1" applyBorder="1" applyAlignment="1" applyProtection="1">
      <alignment vertical="center"/>
    </xf>
    <xf numFmtId="37" fontId="12" fillId="0" borderId="41" xfId="4" applyNumberFormat="1" applyFont="1" applyFill="1" applyBorder="1" applyAlignment="1" applyProtection="1">
      <alignment vertical="center"/>
      <protection locked="0"/>
    </xf>
    <xf numFmtId="37" fontId="12" fillId="0" borderId="42" xfId="4" applyNumberFormat="1" applyFont="1" applyFill="1" applyBorder="1" applyAlignment="1" applyProtection="1">
      <alignment vertical="center"/>
      <protection locked="0"/>
    </xf>
    <xf numFmtId="37" fontId="12" fillId="0" borderId="31" xfId="4" applyNumberFormat="1" applyFont="1" applyFill="1" applyBorder="1" applyAlignment="1" applyProtection="1">
      <alignment horizontal="center" vertical="center"/>
      <protection locked="0"/>
    </xf>
    <xf numFmtId="37" fontId="12" fillId="0" borderId="19" xfId="4" applyNumberFormat="1" applyFont="1" applyFill="1" applyBorder="1" applyAlignment="1" applyProtection="1">
      <alignment vertical="center"/>
    </xf>
    <xf numFmtId="37" fontId="12" fillId="0" borderId="46" xfId="4" applyNumberFormat="1" applyFont="1" applyFill="1" applyBorder="1" applyAlignment="1" applyProtection="1">
      <alignment vertical="center"/>
    </xf>
    <xf numFmtId="37" fontId="12" fillId="0" borderId="18" xfId="4" applyNumberFormat="1" applyFont="1" applyFill="1" applyBorder="1" applyAlignment="1" applyProtection="1">
      <alignment vertical="center"/>
    </xf>
    <xf numFmtId="37" fontId="12" fillId="0" borderId="45" xfId="4" applyNumberFormat="1" applyFont="1" applyFill="1" applyBorder="1" applyAlignment="1" applyProtection="1">
      <alignment vertical="center"/>
    </xf>
    <xf numFmtId="37" fontId="12" fillId="0" borderId="35" xfId="5" applyNumberFormat="1" applyFont="1" applyFill="1" applyBorder="1" applyAlignment="1" applyProtection="1">
      <alignment vertical="center"/>
      <protection locked="0"/>
    </xf>
    <xf numFmtId="37" fontId="12" fillId="0" borderId="29" xfId="5" applyNumberFormat="1" applyFont="1" applyFill="1" applyBorder="1" applyAlignment="1" applyProtection="1">
      <alignment vertical="center"/>
      <protection locked="0"/>
    </xf>
    <xf numFmtId="37" fontId="12" fillId="0" borderId="29" xfId="5" applyNumberFormat="1" applyFont="1" applyFill="1" applyBorder="1" applyAlignment="1" applyProtection="1">
      <alignment horizontal="center" vertical="center"/>
      <protection locked="0"/>
    </xf>
    <xf numFmtId="37" fontId="9" fillId="0" borderId="40" xfId="7" applyNumberFormat="1" applyFont="1" applyFill="1" applyBorder="1" applyAlignment="1" applyProtection="1">
      <alignment vertical="center"/>
    </xf>
    <xf numFmtId="37" fontId="9" fillId="0" borderId="23" xfId="7" applyNumberFormat="1" applyFont="1" applyFill="1" applyBorder="1" applyAlignment="1" applyProtection="1">
      <alignment vertical="center"/>
    </xf>
    <xf numFmtId="180" fontId="9" fillId="0" borderId="53" xfId="2" applyNumberFormat="1" applyFont="1" applyFill="1" applyBorder="1" applyAlignment="1" applyProtection="1">
      <alignment vertical="center"/>
    </xf>
    <xf numFmtId="37" fontId="8" fillId="0" borderId="49" xfId="0" applyNumberFormat="1" applyFont="1" applyFill="1" applyBorder="1" applyAlignment="1" applyProtection="1">
      <alignment horizontal="distributed" vertical="center"/>
    </xf>
    <xf numFmtId="178" fontId="9" fillId="0" borderId="55" xfId="6" applyNumberFormat="1" applyFont="1" applyFill="1" applyBorder="1" applyAlignment="1" applyProtection="1">
      <alignment vertical="center"/>
    </xf>
    <xf numFmtId="37" fontId="8" fillId="2" borderId="61" xfId="0" applyNumberFormat="1" applyFont="1" applyFill="1" applyBorder="1" applyAlignment="1" applyProtection="1">
      <alignment horizontal="center" vertical="center"/>
    </xf>
    <xf numFmtId="37" fontId="8" fillId="2" borderId="28" xfId="0" applyNumberFormat="1" applyFont="1" applyFill="1" applyBorder="1" applyAlignment="1" applyProtection="1">
      <alignment horizontal="center" vertical="center"/>
    </xf>
    <xf numFmtId="37" fontId="8" fillId="2" borderId="59" xfId="0" applyNumberFormat="1" applyFont="1" applyFill="1" applyBorder="1" applyAlignment="1" applyProtection="1">
      <alignment horizontal="center" vertical="center" wrapText="1"/>
    </xf>
    <xf numFmtId="37" fontId="8" fillId="2" borderId="60" xfId="0" applyNumberFormat="1" applyFont="1" applyFill="1" applyBorder="1" applyAlignment="1" applyProtection="1">
      <alignment horizontal="center" vertical="center"/>
    </xf>
    <xf numFmtId="37" fontId="8" fillId="2" borderId="18" xfId="0" applyNumberFormat="1" applyFont="1" applyFill="1" applyBorder="1" applyAlignment="1" applyProtection="1">
      <alignment horizontal="center" vertical="center"/>
    </xf>
    <xf numFmtId="37" fontId="6" fillId="2" borderId="16" xfId="0" applyNumberFormat="1" applyFont="1" applyFill="1" applyBorder="1" applyAlignment="1" applyProtection="1">
      <alignment horizontal="center" vertical="center" wrapText="1"/>
    </xf>
    <xf numFmtId="37" fontId="6" fillId="2" borderId="33" xfId="0" applyNumberFormat="1" applyFont="1" applyFill="1" applyBorder="1" applyAlignment="1" applyProtection="1">
      <alignment horizontal="center" vertical="center"/>
    </xf>
    <xf numFmtId="37" fontId="6" fillId="2" borderId="19" xfId="0" applyNumberFormat="1" applyFont="1" applyFill="1" applyBorder="1" applyAlignment="1" applyProtection="1">
      <alignment horizontal="center" vertical="center"/>
    </xf>
    <xf numFmtId="37" fontId="8" fillId="2" borderId="37" xfId="0" applyNumberFormat="1" applyFont="1" applyFill="1" applyBorder="1" applyAlignment="1" applyProtection="1">
      <alignment horizontal="center" vertical="center"/>
    </xf>
    <xf numFmtId="37" fontId="8" fillId="2" borderId="39" xfId="0" applyNumberFormat="1" applyFont="1" applyFill="1" applyBorder="1" applyAlignment="1" applyProtection="1">
      <alignment horizontal="center" vertical="center"/>
    </xf>
    <xf numFmtId="37" fontId="6" fillId="2" borderId="16" xfId="0" applyNumberFormat="1" applyFont="1" applyFill="1" applyBorder="1" applyAlignment="1" applyProtection="1">
      <alignment horizontal="center" vertical="center"/>
    </xf>
    <xf numFmtId="176" fontId="6" fillId="2" borderId="16" xfId="0" applyNumberFormat="1" applyFont="1" applyFill="1" applyBorder="1" applyAlignment="1" applyProtection="1">
      <alignment horizontal="center" vertical="center" wrapText="1"/>
    </xf>
    <xf numFmtId="176" fontId="6" fillId="2" borderId="33" xfId="0" applyNumberFormat="1" applyFont="1" applyFill="1" applyBorder="1" applyAlignment="1" applyProtection="1">
      <alignment horizontal="center" vertical="center"/>
    </xf>
    <xf numFmtId="176" fontId="6" fillId="2" borderId="19" xfId="0" applyNumberFormat="1" applyFont="1" applyFill="1" applyBorder="1" applyAlignment="1" applyProtection="1">
      <alignment horizontal="center" vertical="center"/>
    </xf>
    <xf numFmtId="37" fontId="6" fillId="2" borderId="33" xfId="0" applyNumberFormat="1" applyFont="1" applyFill="1" applyBorder="1" applyAlignment="1" applyProtection="1">
      <alignment horizontal="center" vertical="center" wrapText="1"/>
    </xf>
    <xf numFmtId="37" fontId="6" fillId="2" borderId="19" xfId="0" applyNumberFormat="1" applyFont="1" applyFill="1" applyBorder="1" applyAlignment="1" applyProtection="1">
      <alignment horizontal="center" vertical="center" wrapText="1"/>
    </xf>
    <xf numFmtId="37" fontId="8" fillId="2" borderId="14" xfId="0" applyNumberFormat="1" applyFont="1" applyFill="1" applyBorder="1" applyAlignment="1" applyProtection="1">
      <alignment horizontal="center" vertical="center"/>
    </xf>
    <xf numFmtId="37" fontId="8" fillId="2" borderId="17" xfId="0" applyNumberFormat="1" applyFont="1" applyFill="1" applyBorder="1" applyAlignment="1" applyProtection="1">
      <alignment horizontal="center" vertical="center"/>
    </xf>
    <xf numFmtId="37" fontId="8" fillId="2" borderId="4" xfId="0" applyNumberFormat="1" applyFont="1" applyFill="1" applyBorder="1" applyAlignment="1" applyProtection="1">
      <alignment horizontal="center" vertical="center"/>
    </xf>
    <xf numFmtId="37" fontId="8" fillId="2" borderId="10" xfId="0" applyNumberFormat="1" applyFont="1" applyFill="1" applyBorder="1" applyAlignment="1" applyProtection="1">
      <alignment horizontal="center" vertical="center"/>
    </xf>
    <xf numFmtId="37" fontId="8" fillId="2" borderId="57" xfId="0" applyNumberFormat="1" applyFont="1" applyFill="1" applyBorder="1" applyAlignment="1" applyProtection="1">
      <alignment horizontal="center" vertical="center"/>
    </xf>
    <xf numFmtId="37" fontId="8" fillId="2" borderId="45" xfId="0" applyNumberFormat="1" applyFont="1" applyFill="1" applyBorder="1" applyAlignment="1" applyProtection="1">
      <alignment horizontal="center" vertical="center"/>
    </xf>
    <xf numFmtId="37" fontId="11" fillId="2" borderId="31" xfId="4" applyNumberFormat="1" applyFont="1" applyFill="1" applyBorder="1" applyAlignment="1" applyProtection="1">
      <alignment horizontal="center" vertical="center"/>
    </xf>
    <xf numFmtId="37" fontId="11" fillId="2" borderId="10" xfId="4" applyNumberFormat="1" applyFont="1" applyFill="1" applyBorder="1" applyAlignment="1" applyProtection="1">
      <alignment horizontal="center" vertical="center"/>
    </xf>
    <xf numFmtId="37" fontId="11" fillId="2" borderId="57" xfId="4" applyNumberFormat="1" applyFont="1" applyFill="1" applyBorder="1" applyAlignment="1" applyProtection="1">
      <alignment horizontal="center" vertical="center"/>
    </xf>
    <xf numFmtId="37" fontId="11" fillId="2" borderId="45" xfId="4" applyNumberFormat="1" applyFont="1" applyFill="1" applyBorder="1" applyAlignment="1" applyProtection="1">
      <alignment horizontal="center" vertical="center"/>
    </xf>
    <xf numFmtId="37" fontId="11" fillId="2" borderId="36" xfId="4" applyNumberFormat="1" applyFont="1" applyFill="1" applyBorder="1" applyAlignment="1" applyProtection="1">
      <alignment horizontal="center" vertical="center"/>
    </xf>
    <xf numFmtId="37" fontId="11" fillId="2" borderId="37" xfId="4" applyNumberFormat="1" applyFont="1" applyFill="1" applyBorder="1" applyAlignment="1" applyProtection="1">
      <alignment horizontal="center" vertical="center"/>
    </xf>
    <xf numFmtId="37" fontId="11" fillId="2" borderId="39" xfId="4" applyNumberFormat="1" applyFont="1" applyFill="1" applyBorder="1" applyAlignment="1" applyProtection="1">
      <alignment horizontal="center" vertical="center"/>
    </xf>
    <xf numFmtId="37" fontId="8" fillId="0" borderId="59" xfId="0" applyNumberFormat="1" applyFont="1" applyFill="1" applyBorder="1" applyAlignment="1" applyProtection="1">
      <alignment horizontal="center" vertical="center" wrapText="1"/>
    </xf>
    <xf numFmtId="37" fontId="8" fillId="0" borderId="60" xfId="0" applyNumberFormat="1" applyFont="1" applyFill="1" applyBorder="1" applyAlignment="1" applyProtection="1">
      <alignment horizontal="center" vertical="center"/>
    </xf>
    <xf numFmtId="37" fontId="8" fillId="0" borderId="18" xfId="0" applyNumberFormat="1" applyFont="1" applyFill="1" applyBorder="1" applyAlignment="1" applyProtection="1">
      <alignment horizontal="center" vertical="center"/>
    </xf>
    <xf numFmtId="37" fontId="8" fillId="2" borderId="31" xfId="4" applyNumberFormat="1" applyFont="1" applyFill="1" applyBorder="1" applyAlignment="1" applyProtection="1">
      <alignment horizontal="center" vertical="center" shrinkToFit="1"/>
    </xf>
    <xf numFmtId="37" fontId="11" fillId="2" borderId="14" xfId="4" applyNumberFormat="1" applyFont="1" applyFill="1" applyBorder="1" applyAlignment="1" applyProtection="1">
      <alignment horizontal="center" vertical="center"/>
    </xf>
    <xf numFmtId="37" fontId="11" fillId="2" borderId="17" xfId="4" applyNumberFormat="1" applyFont="1" applyFill="1" applyBorder="1" applyAlignment="1" applyProtection="1">
      <alignment horizontal="center" vertical="center"/>
    </xf>
    <xf numFmtId="37" fontId="11" fillId="2" borderId="4" xfId="4" applyNumberFormat="1" applyFont="1" applyFill="1" applyBorder="1" applyAlignment="1" applyProtection="1">
      <alignment horizontal="center" vertical="center"/>
    </xf>
    <xf numFmtId="37" fontId="8" fillId="2" borderId="22" xfId="4" applyNumberFormat="1" applyFont="1" applyFill="1" applyBorder="1" applyAlignment="1" applyProtection="1">
      <alignment horizontal="center" vertical="center" shrinkToFit="1"/>
    </xf>
    <xf numFmtId="37" fontId="11" fillId="2" borderId="30" xfId="4" applyNumberFormat="1" applyFont="1" applyFill="1" applyBorder="1" applyAlignment="1" applyProtection="1">
      <alignment horizontal="center" vertical="center"/>
    </xf>
    <xf numFmtId="37" fontId="8" fillId="2" borderId="61" xfId="0" applyNumberFormat="1" applyFont="1" applyFill="1" applyBorder="1" applyAlignment="1" applyProtection="1">
      <alignment horizontal="center" vertical="center" shrinkToFit="1"/>
    </xf>
    <xf numFmtId="37" fontId="8" fillId="2" borderId="28" xfId="0" applyNumberFormat="1" applyFont="1" applyFill="1" applyBorder="1" applyAlignment="1" applyProtection="1">
      <alignment horizontal="center" vertical="center" shrinkToFit="1"/>
    </xf>
    <xf numFmtId="37" fontId="8" fillId="2" borderId="30" xfId="4" applyNumberFormat="1" applyFont="1" applyFill="1" applyBorder="1" applyAlignment="1" applyProtection="1">
      <alignment horizontal="center" vertical="center" shrinkToFit="1"/>
    </xf>
    <xf numFmtId="37" fontId="11" fillId="2" borderId="6" xfId="4" applyNumberFormat="1" applyFont="1" applyFill="1" applyBorder="1" applyAlignment="1" applyProtection="1">
      <alignment horizontal="center" vertical="center"/>
    </xf>
    <xf numFmtId="37" fontId="11" fillId="2" borderId="63" xfId="4" applyNumberFormat="1" applyFont="1" applyFill="1" applyBorder="1" applyAlignment="1" applyProtection="1">
      <alignment horizontal="center" vertical="center"/>
    </xf>
    <xf numFmtId="37" fontId="11" fillId="2" borderId="65" xfId="4" applyNumberFormat="1" applyFont="1" applyFill="1" applyBorder="1" applyAlignment="1" applyProtection="1">
      <alignment horizontal="center" vertical="center"/>
    </xf>
    <xf numFmtId="37" fontId="11" fillId="2" borderId="66" xfId="4" applyNumberFormat="1" applyFont="1" applyFill="1" applyBorder="1" applyAlignment="1" applyProtection="1">
      <alignment horizontal="center" vertical="center"/>
    </xf>
    <xf numFmtId="37" fontId="11" fillId="2" borderId="64" xfId="4" applyNumberFormat="1" applyFont="1" applyFill="1" applyBorder="1" applyAlignment="1" applyProtection="1">
      <alignment horizontal="center" vertical="center"/>
    </xf>
    <xf numFmtId="37" fontId="11" fillId="2" borderId="67" xfId="4" applyNumberFormat="1" applyFont="1" applyFill="1" applyBorder="1" applyAlignment="1" applyProtection="1">
      <alignment horizontal="center" vertical="center"/>
    </xf>
    <xf numFmtId="37" fontId="11" fillId="2" borderId="62" xfId="4" applyNumberFormat="1" applyFont="1" applyFill="1" applyBorder="1" applyAlignment="1" applyProtection="1">
      <alignment horizontal="center" vertical="center"/>
    </xf>
    <xf numFmtId="37" fontId="11" fillId="2" borderId="43" xfId="4" applyNumberFormat="1" applyFont="1" applyFill="1" applyBorder="1" applyAlignment="1" applyProtection="1">
      <alignment horizontal="center" vertical="center"/>
    </xf>
    <xf numFmtId="37" fontId="11" fillId="2" borderId="29" xfId="4" applyNumberFormat="1" applyFont="1" applyFill="1" applyBorder="1" applyAlignment="1" applyProtection="1">
      <alignment horizontal="center" vertical="center"/>
    </xf>
    <xf numFmtId="37" fontId="4" fillId="2" borderId="5" xfId="4" applyNumberFormat="1" applyFont="1" applyFill="1" applyBorder="1" applyAlignment="1" applyProtection="1">
      <alignment horizontal="center" vertical="center"/>
    </xf>
    <xf numFmtId="37" fontId="11" fillId="2" borderId="59" xfId="4" applyNumberFormat="1" applyFont="1" applyFill="1" applyBorder="1" applyAlignment="1" applyProtection="1">
      <alignment horizontal="center" vertical="center" wrapText="1"/>
    </xf>
    <xf numFmtId="37" fontId="11" fillId="2" borderId="60" xfId="4" applyNumberFormat="1" applyFont="1" applyFill="1" applyBorder="1" applyAlignment="1" applyProtection="1">
      <alignment horizontal="center" vertical="center"/>
    </xf>
    <xf numFmtId="37" fontId="11" fillId="2" borderId="18" xfId="4" applyNumberFormat="1" applyFont="1" applyFill="1" applyBorder="1" applyAlignment="1" applyProtection="1">
      <alignment horizontal="center" vertical="center"/>
    </xf>
    <xf numFmtId="37" fontId="11" fillId="2" borderId="35" xfId="4" applyNumberFormat="1" applyFont="1" applyFill="1" applyBorder="1" applyAlignment="1" applyProtection="1">
      <alignment horizontal="center" vertical="center"/>
    </xf>
    <xf numFmtId="37" fontId="11" fillId="2" borderId="13" xfId="4" applyNumberFormat="1" applyFont="1" applyFill="1" applyBorder="1" applyAlignment="1" applyProtection="1">
      <alignment horizontal="center" vertical="center"/>
    </xf>
    <xf numFmtId="37" fontId="11" fillId="2" borderId="55" xfId="4" applyNumberFormat="1" applyFont="1" applyFill="1" applyBorder="1" applyAlignment="1" applyProtection="1">
      <alignment horizontal="center" vertical="center"/>
    </xf>
    <xf numFmtId="37" fontId="11" fillId="2" borderId="22" xfId="4" applyNumberFormat="1" applyFont="1" applyFill="1" applyBorder="1" applyAlignment="1" applyProtection="1">
      <alignment horizontal="center" vertical="center"/>
    </xf>
    <xf numFmtId="37" fontId="8" fillId="0" borderId="61" xfId="0" applyNumberFormat="1" applyFont="1" applyFill="1" applyBorder="1" applyAlignment="1" applyProtection="1">
      <alignment horizontal="center" vertical="center" shrinkToFit="1"/>
    </xf>
    <xf numFmtId="37" fontId="8" fillId="0" borderId="28" xfId="0" applyNumberFormat="1" applyFont="1" applyFill="1" applyBorder="1" applyAlignment="1" applyProtection="1">
      <alignment horizontal="center" vertical="center" shrinkToFit="1"/>
    </xf>
    <xf numFmtId="37" fontId="11" fillId="0" borderId="6" xfId="5" applyNumberFormat="1" applyFont="1" applyFill="1" applyBorder="1" applyAlignment="1" applyProtection="1">
      <alignment horizontal="center" vertical="center"/>
    </xf>
    <xf numFmtId="37" fontId="11" fillId="0" borderId="63" xfId="5" applyNumberFormat="1" applyFont="1" applyFill="1" applyBorder="1" applyAlignment="1" applyProtection="1">
      <alignment horizontal="center" vertical="center"/>
    </xf>
    <xf numFmtId="37" fontId="8" fillId="0" borderId="16" xfId="5" applyNumberFormat="1" applyFont="1" applyFill="1" applyBorder="1" applyAlignment="1" applyProtection="1">
      <alignment horizontal="center" vertical="center"/>
    </xf>
    <xf numFmtId="37" fontId="8" fillId="0" borderId="19" xfId="5" applyNumberFormat="1" applyFont="1" applyFill="1" applyBorder="1" applyAlignment="1" applyProtection="1">
      <alignment horizontal="center" vertical="center"/>
    </xf>
    <xf numFmtId="37" fontId="11" fillId="0" borderId="10" xfId="5" applyNumberFormat="1" applyFont="1" applyFill="1" applyBorder="1" applyAlignment="1" applyProtection="1">
      <alignment horizontal="center" vertical="center"/>
    </xf>
    <xf numFmtId="37" fontId="11" fillId="0" borderId="57" xfId="5" applyNumberFormat="1" applyFont="1" applyFill="1" applyBorder="1" applyAlignment="1" applyProtection="1">
      <alignment horizontal="center" vertical="center"/>
    </xf>
    <xf numFmtId="37" fontId="11" fillId="0" borderId="45" xfId="5" applyNumberFormat="1" applyFont="1" applyFill="1" applyBorder="1" applyAlignment="1" applyProtection="1">
      <alignment horizontal="center" vertical="center"/>
    </xf>
    <xf numFmtId="37" fontId="6" fillId="0" borderId="16" xfId="5" applyNumberFormat="1" applyFont="1" applyFill="1" applyBorder="1" applyAlignment="1" applyProtection="1">
      <alignment horizontal="center" vertical="center" shrinkToFit="1"/>
    </xf>
    <xf numFmtId="37" fontId="6" fillId="0" borderId="19" xfId="5" applyNumberFormat="1" applyFont="1" applyFill="1" applyBorder="1" applyAlignment="1" applyProtection="1">
      <alignment horizontal="center" vertical="center" shrinkToFit="1"/>
    </xf>
    <xf numFmtId="37" fontId="4" fillId="0" borderId="5" xfId="4" applyNumberFormat="1" applyFont="1" applyFill="1" applyBorder="1" applyAlignment="1" applyProtection="1">
      <alignment horizontal="center" vertical="center"/>
    </xf>
    <xf numFmtId="37" fontId="11" fillId="0" borderId="59" xfId="5" applyNumberFormat="1" applyFont="1" applyFill="1" applyBorder="1" applyAlignment="1" applyProtection="1">
      <alignment horizontal="center" vertical="center" wrapText="1"/>
    </xf>
    <xf numFmtId="37" fontId="11" fillId="0" borderId="60" xfId="5" applyNumberFormat="1" applyFont="1" applyFill="1" applyBorder="1" applyAlignment="1" applyProtection="1">
      <alignment horizontal="center" vertical="center"/>
    </xf>
    <xf numFmtId="37" fontId="11" fillId="0" borderId="18" xfId="5" applyNumberFormat="1" applyFont="1" applyFill="1" applyBorder="1" applyAlignment="1" applyProtection="1">
      <alignment horizontal="center" vertical="center"/>
    </xf>
    <xf numFmtId="37" fontId="8" fillId="0" borderId="15" xfId="5" applyNumberFormat="1" applyFont="1" applyFill="1" applyBorder="1" applyAlignment="1" applyProtection="1">
      <alignment horizontal="center" vertical="center"/>
    </xf>
    <xf numFmtId="37" fontId="8" fillId="0" borderId="18" xfId="5" applyNumberFormat="1" applyFont="1" applyFill="1" applyBorder="1" applyAlignment="1" applyProtection="1">
      <alignment horizontal="center" vertical="center"/>
    </xf>
    <xf numFmtId="37" fontId="11" fillId="0" borderId="14" xfId="4" applyNumberFormat="1" applyFont="1" applyFill="1" applyBorder="1" applyAlignment="1" applyProtection="1">
      <alignment horizontal="center" vertical="center"/>
    </xf>
    <xf numFmtId="37" fontId="11" fillId="0" borderId="17" xfId="4" applyNumberFormat="1" applyFont="1" applyFill="1" applyBorder="1" applyAlignment="1" applyProtection="1">
      <alignment horizontal="center" vertical="center"/>
    </xf>
    <xf numFmtId="37" fontId="11" fillId="0" borderId="4" xfId="4" applyNumberFormat="1" applyFont="1" applyFill="1" applyBorder="1" applyAlignment="1" applyProtection="1">
      <alignment horizontal="center" vertical="center"/>
    </xf>
    <xf numFmtId="37" fontId="8" fillId="0" borderId="30" xfId="5" applyNumberFormat="1" applyFont="1" applyFill="1" applyBorder="1" applyAlignment="1" applyProtection="1">
      <alignment horizontal="center" vertical="center"/>
    </xf>
    <xf numFmtId="37" fontId="8" fillId="0" borderId="31" xfId="5" applyNumberFormat="1" applyFont="1" applyFill="1" applyBorder="1" applyAlignment="1" applyProtection="1">
      <alignment horizontal="center" vertical="center"/>
    </xf>
    <xf numFmtId="37" fontId="11" fillId="0" borderId="62" xfId="5" applyNumberFormat="1" applyFont="1" applyFill="1" applyBorder="1" applyAlignment="1" applyProtection="1">
      <alignment horizontal="center" vertical="center"/>
    </xf>
    <xf numFmtId="37" fontId="8" fillId="0" borderId="22" xfId="5" applyNumberFormat="1" applyFont="1" applyFill="1" applyBorder="1" applyAlignment="1" applyProtection="1">
      <alignment horizontal="center" vertical="center"/>
    </xf>
    <xf numFmtId="37" fontId="4" fillId="0" borderId="5" xfId="5" applyNumberFormat="1" applyFont="1" applyFill="1" applyBorder="1" applyAlignment="1" applyProtection="1">
      <alignment horizontal="center" vertical="center"/>
    </xf>
    <xf numFmtId="37" fontId="11" fillId="0" borderId="39" xfId="5" applyNumberFormat="1" applyFont="1" applyFill="1" applyBorder="1" applyAlignment="1" applyProtection="1">
      <alignment horizontal="center" vertical="center"/>
    </xf>
    <xf numFmtId="37" fontId="11" fillId="0" borderId="53" xfId="5" applyNumberFormat="1" applyFont="1" applyFill="1" applyBorder="1" applyAlignment="1" applyProtection="1">
      <alignment horizontal="center" vertical="center"/>
    </xf>
    <xf numFmtId="37" fontId="8" fillId="0" borderId="16" xfId="5" applyNumberFormat="1" applyFont="1" applyFill="1" applyBorder="1" applyAlignment="1" applyProtection="1">
      <alignment horizontal="center" vertical="center" wrapText="1"/>
    </xf>
    <xf numFmtId="37" fontId="8" fillId="0" borderId="47" xfId="5" applyNumberFormat="1" applyFont="1" applyFill="1" applyBorder="1" applyAlignment="1" applyProtection="1">
      <alignment horizontal="center" vertical="center"/>
    </xf>
    <xf numFmtId="37" fontId="8" fillId="0" borderId="45" xfId="5" applyNumberFormat="1" applyFont="1" applyFill="1" applyBorder="1" applyAlignment="1" applyProtection="1">
      <alignment horizontal="center" vertical="center"/>
    </xf>
    <xf numFmtId="37" fontId="8" fillId="0" borderId="15" xfId="5" applyNumberFormat="1" applyFont="1" applyFill="1" applyBorder="1" applyAlignment="1" applyProtection="1">
      <alignment horizontal="center" vertical="center" wrapText="1"/>
    </xf>
    <xf numFmtId="37" fontId="11" fillId="0" borderId="58" xfId="5" applyNumberFormat="1" applyFont="1" applyFill="1" applyBorder="1" applyAlignment="1" applyProtection="1">
      <alignment horizontal="center" vertical="center"/>
    </xf>
    <xf numFmtId="37" fontId="11" fillId="0" borderId="33" xfId="5" applyNumberFormat="1" applyFont="1" applyFill="1" applyBorder="1" applyAlignment="1" applyProtection="1">
      <alignment horizontal="center" vertical="center"/>
    </xf>
    <xf numFmtId="37" fontId="6" fillId="0" borderId="16" xfId="7" applyNumberFormat="1" applyFont="1" applyFill="1" applyBorder="1" applyAlignment="1" applyProtection="1">
      <alignment horizontal="center" vertical="center" wrapText="1"/>
    </xf>
    <xf numFmtId="37" fontId="6" fillId="0" borderId="19" xfId="7" applyNumberFormat="1" applyFont="1" applyFill="1" applyBorder="1" applyAlignment="1" applyProtection="1">
      <alignment horizontal="center" vertical="center"/>
    </xf>
    <xf numFmtId="37" fontId="6" fillId="0" borderId="16" xfId="7" applyNumberFormat="1" applyFont="1" applyFill="1" applyBorder="1" applyAlignment="1" applyProtection="1">
      <alignment horizontal="center" vertical="center"/>
    </xf>
    <xf numFmtId="37" fontId="6" fillId="0" borderId="19" xfId="7" applyNumberFormat="1" applyFont="1" applyFill="1" applyBorder="1" applyAlignment="1" applyProtection="1">
      <alignment horizontal="center" vertical="center" wrapText="1"/>
    </xf>
    <xf numFmtId="37" fontId="6" fillId="0" borderId="15" xfId="7" applyNumberFormat="1" applyFont="1" applyFill="1" applyBorder="1" applyAlignment="1" applyProtection="1">
      <alignment horizontal="center" vertical="center"/>
    </xf>
    <xf numFmtId="37" fontId="6" fillId="0" borderId="18" xfId="7" applyNumberFormat="1" applyFont="1" applyFill="1" applyBorder="1" applyAlignment="1" applyProtection="1">
      <alignment horizontal="center" vertical="center"/>
    </xf>
    <xf numFmtId="37" fontId="16" fillId="0" borderId="16" xfId="7" applyNumberFormat="1" applyFont="1" applyFill="1" applyBorder="1" applyAlignment="1" applyProtection="1">
      <alignment horizontal="center" vertical="center" wrapText="1"/>
    </xf>
    <xf numFmtId="37" fontId="16" fillId="0" borderId="19" xfId="7" applyNumberFormat="1" applyFont="1" applyFill="1" applyBorder="1" applyAlignment="1" applyProtection="1">
      <alignment horizontal="center" vertical="center"/>
    </xf>
    <xf numFmtId="37" fontId="8" fillId="0" borderId="14" xfId="7" applyNumberFormat="1" applyFont="1" applyFill="1" applyBorder="1" applyAlignment="1" applyProtection="1">
      <alignment horizontal="center" vertical="center" wrapText="1"/>
    </xf>
    <xf numFmtId="37" fontId="8" fillId="0" borderId="17" xfId="7" applyNumberFormat="1" applyFont="1" applyFill="1" applyBorder="1" applyAlignment="1" applyProtection="1">
      <alignment horizontal="center" vertical="center"/>
    </xf>
    <xf numFmtId="37" fontId="8" fillId="0" borderId="4" xfId="7" applyNumberFormat="1" applyFont="1" applyFill="1" applyBorder="1" applyAlignment="1" applyProtection="1">
      <alignment horizontal="center" vertical="center"/>
    </xf>
    <xf numFmtId="37" fontId="11" fillId="0" borderId="69" xfId="7" applyNumberFormat="1" applyFont="1" applyFill="1" applyBorder="1" applyAlignment="1" applyProtection="1">
      <alignment horizontal="center" vertical="center"/>
    </xf>
    <xf numFmtId="37" fontId="11" fillId="0" borderId="50" xfId="7" applyNumberFormat="1" applyFont="1" applyFill="1" applyBorder="1" applyAlignment="1" applyProtection="1">
      <alignment horizontal="center" vertical="center"/>
    </xf>
    <xf numFmtId="37" fontId="11" fillId="0" borderId="53" xfId="7" applyNumberFormat="1" applyFont="1" applyFill="1" applyBorder="1" applyAlignment="1" applyProtection="1">
      <alignment horizontal="center" vertical="center"/>
    </xf>
    <xf numFmtId="37" fontId="6" fillId="0" borderId="48" xfId="7" applyNumberFormat="1" applyFont="1" applyFill="1" applyBorder="1" applyAlignment="1" applyProtection="1">
      <alignment horizontal="center" vertical="center"/>
    </xf>
    <xf numFmtId="37" fontId="6" fillId="0" borderId="68" xfId="7" applyNumberFormat="1" applyFont="1" applyFill="1" applyBorder="1" applyAlignment="1" applyProtection="1">
      <alignment horizontal="center" vertical="center"/>
    </xf>
    <xf numFmtId="180" fontId="6" fillId="0" borderId="58" xfId="3" applyNumberFormat="1" applyFont="1" applyFill="1" applyBorder="1" applyAlignment="1" applyProtection="1">
      <alignment horizontal="center" vertical="center" wrapText="1"/>
    </xf>
    <xf numFmtId="180" fontId="6" fillId="0" borderId="33" xfId="3" applyNumberFormat="1" applyFont="1" applyFill="1" applyBorder="1" applyAlignment="1" applyProtection="1">
      <alignment horizontal="center" vertical="center" wrapText="1"/>
    </xf>
    <xf numFmtId="180" fontId="6" fillId="0" borderId="19" xfId="3" applyNumberFormat="1" applyFont="1" applyFill="1" applyBorder="1" applyAlignment="1" applyProtection="1">
      <alignment horizontal="center" vertical="center" wrapText="1"/>
    </xf>
    <xf numFmtId="37" fontId="11" fillId="0" borderId="39" xfId="7" applyNumberFormat="1" applyFont="1" applyFill="1" applyBorder="1" applyAlignment="1" applyProtection="1">
      <alignment horizontal="center" vertical="center"/>
    </xf>
    <xf numFmtId="37" fontId="11" fillId="0" borderId="38" xfId="7" applyNumberFormat="1" applyFont="1" applyFill="1" applyBorder="1" applyAlignment="1" applyProtection="1">
      <alignment horizontal="center" vertical="center"/>
    </xf>
    <xf numFmtId="37" fontId="6" fillId="0" borderId="33" xfId="7" applyNumberFormat="1" applyFont="1" applyFill="1" applyBorder="1" applyAlignment="1" applyProtection="1">
      <alignment horizontal="center" vertical="center" wrapText="1"/>
    </xf>
    <xf numFmtId="37" fontId="8" fillId="0" borderId="69" xfId="7" applyNumberFormat="1" applyFont="1" applyFill="1" applyBorder="1" applyAlignment="1" applyProtection="1">
      <alignment horizontal="center" vertical="center"/>
    </xf>
    <xf numFmtId="37" fontId="8" fillId="0" borderId="50" xfId="7" applyNumberFormat="1" applyFont="1" applyFill="1" applyBorder="1" applyAlignment="1" applyProtection="1">
      <alignment horizontal="center" vertical="center"/>
    </xf>
    <xf numFmtId="37" fontId="11" fillId="0" borderId="14" xfId="4" applyNumberFormat="1" applyFont="1" applyFill="1" applyBorder="1" applyAlignment="1" applyProtection="1">
      <alignment horizontal="center" vertical="center" justifyLastLine="1"/>
    </xf>
    <xf numFmtId="37" fontId="11" fillId="0" borderId="17" xfId="4" applyNumberFormat="1" applyFont="1" applyFill="1" applyBorder="1" applyAlignment="1" applyProtection="1">
      <alignment horizontal="center" vertical="center" justifyLastLine="1"/>
    </xf>
    <xf numFmtId="37" fontId="11" fillId="0" borderId="4" xfId="4" applyNumberFormat="1" applyFont="1" applyFill="1" applyBorder="1" applyAlignment="1" applyProtection="1">
      <alignment horizontal="center" vertical="center" justifyLastLine="1"/>
    </xf>
    <xf numFmtId="37" fontId="6" fillId="0" borderId="16" xfId="8" applyNumberFormat="1" applyFont="1" applyFill="1" applyBorder="1" applyAlignment="1" applyProtection="1">
      <alignment horizontal="center" vertical="center" wrapText="1"/>
    </xf>
    <xf numFmtId="37" fontId="6" fillId="0" borderId="19" xfId="8" applyNumberFormat="1" applyFont="1" applyFill="1" applyBorder="1" applyAlignment="1" applyProtection="1">
      <alignment horizontal="center" vertical="center" wrapText="1"/>
    </xf>
    <xf numFmtId="176" fontId="2" fillId="0" borderId="68" xfId="0" applyFont="1" applyFill="1" applyBorder="1" applyAlignment="1">
      <alignment horizontal="center" vertical="center"/>
    </xf>
    <xf numFmtId="37" fontId="6" fillId="0" borderId="47" xfId="7" applyNumberFormat="1" applyFont="1" applyFill="1" applyBorder="1" applyAlignment="1" applyProtection="1">
      <alignment horizontal="center" vertical="center"/>
    </xf>
    <xf numFmtId="37" fontId="6" fillId="0" borderId="45" xfId="7" applyNumberFormat="1" applyFont="1" applyFill="1" applyBorder="1" applyAlignment="1" applyProtection="1">
      <alignment horizontal="center" vertical="center"/>
    </xf>
    <xf numFmtId="37" fontId="8" fillId="0" borderId="61" xfId="0" applyNumberFormat="1" applyFont="1" applyFill="1" applyBorder="1" applyAlignment="1" applyProtection="1">
      <alignment horizontal="center" vertical="center"/>
    </xf>
    <xf numFmtId="37" fontId="8" fillId="0" borderId="28" xfId="0" applyNumberFormat="1" applyFont="1" applyFill="1" applyBorder="1" applyAlignment="1" applyProtection="1">
      <alignment horizontal="center" vertical="center"/>
    </xf>
    <xf numFmtId="180" fontId="8" fillId="0" borderId="58" xfId="3" applyNumberFormat="1" applyFont="1" applyFill="1" applyBorder="1" applyAlignment="1" applyProtection="1">
      <alignment horizontal="center" vertical="center" wrapText="1"/>
    </xf>
    <xf numFmtId="180" fontId="8" fillId="0" borderId="33" xfId="3" applyNumberFormat="1" applyFont="1" applyFill="1" applyBorder="1" applyAlignment="1" applyProtection="1">
      <alignment horizontal="center" vertical="center" wrapText="1"/>
    </xf>
    <xf numFmtId="180" fontId="8" fillId="0" borderId="19" xfId="3" applyNumberFormat="1" applyFont="1" applyFill="1" applyBorder="1" applyAlignment="1" applyProtection="1">
      <alignment horizontal="center" vertical="center" wrapText="1"/>
    </xf>
    <xf numFmtId="37" fontId="8" fillId="0" borderId="10" xfId="7" applyNumberFormat="1" applyFont="1" applyFill="1" applyBorder="1" applyAlignment="1" applyProtection="1">
      <alignment horizontal="center" vertical="center"/>
    </xf>
    <xf numFmtId="37" fontId="8" fillId="0" borderId="57" xfId="7" applyNumberFormat="1" applyFont="1" applyFill="1" applyBorder="1" applyAlignment="1" applyProtection="1">
      <alignment horizontal="center" vertical="center"/>
    </xf>
    <xf numFmtId="37" fontId="8" fillId="0" borderId="45" xfId="7" applyNumberFormat="1" applyFont="1" applyFill="1" applyBorder="1" applyAlignment="1" applyProtection="1">
      <alignment horizontal="center" vertical="center"/>
    </xf>
    <xf numFmtId="37" fontId="11" fillId="0" borderId="60" xfId="5" applyNumberFormat="1" applyFont="1" applyFill="1" applyBorder="1" applyAlignment="1" applyProtection="1">
      <alignment horizontal="center" vertical="center" wrapText="1"/>
    </xf>
    <xf numFmtId="37" fontId="11" fillId="0" borderId="18" xfId="5" applyNumberFormat="1" applyFont="1" applyFill="1" applyBorder="1" applyAlignment="1" applyProtection="1">
      <alignment horizontal="center" vertical="center" wrapText="1"/>
    </xf>
    <xf numFmtId="37" fontId="8" fillId="0" borderId="60" xfId="0" applyNumberFormat="1" applyFont="1" applyFill="1" applyBorder="1" applyAlignment="1" applyProtection="1">
      <alignment horizontal="center" vertical="center" wrapText="1"/>
    </xf>
    <xf numFmtId="37" fontId="8" fillId="0" borderId="18" xfId="0" applyNumberFormat="1" applyFont="1" applyFill="1" applyBorder="1" applyAlignment="1" applyProtection="1">
      <alignment horizontal="center" vertical="center" wrapText="1"/>
    </xf>
    <xf numFmtId="37" fontId="11" fillId="0" borderId="10" xfId="5" applyNumberFormat="1" applyFont="1" applyFill="1" applyBorder="1" applyAlignment="1" applyProtection="1">
      <alignment horizontal="center" vertical="center" justifyLastLine="1"/>
    </xf>
    <xf numFmtId="37" fontId="11" fillId="0" borderId="57" xfId="5" applyNumberFormat="1" applyFont="1" applyFill="1" applyBorder="1" applyAlignment="1" applyProtection="1">
      <alignment horizontal="center" vertical="center" justifyLastLine="1"/>
    </xf>
    <xf numFmtId="37" fontId="11" fillId="0" borderId="45" xfId="5" applyNumberFormat="1" applyFont="1" applyFill="1" applyBorder="1" applyAlignment="1" applyProtection="1">
      <alignment horizontal="center" vertical="center" justifyLastLine="1"/>
    </xf>
    <xf numFmtId="37" fontId="6" fillId="0" borderId="22" xfId="7" applyNumberFormat="1" applyFont="1" applyFill="1" applyBorder="1" applyAlignment="1" applyProtection="1">
      <alignment horizontal="center" vertical="center"/>
    </xf>
    <xf numFmtId="37" fontId="6" fillId="0" borderId="52" xfId="7" applyNumberFormat="1" applyFont="1" applyFill="1" applyBorder="1" applyAlignment="1" applyProtection="1">
      <alignment horizontal="center" vertical="center"/>
    </xf>
    <xf numFmtId="37" fontId="6" fillId="0" borderId="32" xfId="7" applyNumberFormat="1" applyFont="1" applyFill="1" applyBorder="1" applyAlignment="1" applyProtection="1">
      <alignment horizontal="center" vertical="center"/>
    </xf>
    <xf numFmtId="37" fontId="11" fillId="0" borderId="37" xfId="7" applyNumberFormat="1" applyFont="1" applyFill="1" applyBorder="1" applyAlignment="1" applyProtection="1">
      <alignment horizontal="center" vertical="center"/>
    </xf>
    <xf numFmtId="37" fontId="7" fillId="0" borderId="16" xfId="7" applyNumberFormat="1" applyFont="1" applyFill="1" applyBorder="1" applyAlignment="1" applyProtection="1">
      <alignment horizontal="center" vertical="center" wrapText="1"/>
    </xf>
    <xf numFmtId="37" fontId="7" fillId="0" borderId="19" xfId="7" applyNumberFormat="1" applyFont="1" applyFill="1" applyBorder="1" applyAlignment="1" applyProtection="1">
      <alignment horizontal="center" vertical="center"/>
    </xf>
    <xf numFmtId="37" fontId="6" fillId="0" borderId="46" xfId="7" applyNumberFormat="1" applyFont="1" applyFill="1" applyBorder="1" applyAlignment="1" applyProtection="1">
      <alignment horizontal="center" vertical="center"/>
    </xf>
    <xf numFmtId="37" fontId="8" fillId="0" borderId="47" xfId="7" applyNumberFormat="1" applyFont="1" applyFill="1" applyBorder="1" applyAlignment="1" applyProtection="1">
      <alignment horizontal="center" vertical="center"/>
    </xf>
    <xf numFmtId="37" fontId="6" fillId="0" borderId="15" xfId="7" applyNumberFormat="1" applyFont="1" applyFill="1" applyBorder="1" applyAlignment="1" applyProtection="1">
      <alignment horizontal="center" vertical="center" wrapText="1"/>
    </xf>
    <xf numFmtId="37" fontId="8" fillId="0" borderId="36" xfId="7" applyNumberFormat="1" applyFont="1" applyFill="1" applyBorder="1" applyAlignment="1" applyProtection="1">
      <alignment horizontal="center" vertical="center"/>
    </xf>
    <xf numFmtId="37" fontId="8" fillId="0" borderId="37" xfId="7" applyNumberFormat="1" applyFont="1" applyFill="1" applyBorder="1" applyAlignment="1" applyProtection="1">
      <alignment horizontal="center" vertical="center"/>
    </xf>
    <xf numFmtId="37" fontId="8" fillId="0" borderId="35" xfId="7" applyNumberFormat="1" applyFont="1" applyFill="1" applyBorder="1" applyAlignment="1" applyProtection="1">
      <alignment horizontal="center" vertical="center"/>
    </xf>
    <xf numFmtId="37" fontId="11" fillId="0" borderId="35" xfId="7" applyNumberFormat="1" applyFont="1" applyFill="1" applyBorder="1" applyAlignment="1" applyProtection="1">
      <alignment horizontal="center" vertical="center"/>
    </xf>
    <xf numFmtId="37" fontId="8" fillId="0" borderId="30" xfId="7" applyNumberFormat="1" applyFont="1" applyFill="1" applyBorder="1" applyAlignment="1" applyProtection="1">
      <alignment horizontal="center" vertical="center"/>
    </xf>
    <xf numFmtId="37" fontId="8" fillId="0" borderId="31" xfId="7" applyNumberFormat="1" applyFont="1" applyFill="1" applyBorder="1" applyAlignment="1" applyProtection="1">
      <alignment horizontal="center" vertical="center"/>
    </xf>
    <xf numFmtId="37" fontId="8" fillId="0" borderId="22" xfId="7" applyNumberFormat="1" applyFont="1" applyFill="1" applyBorder="1" applyAlignment="1" applyProtection="1">
      <alignment horizontal="center" vertical="center"/>
    </xf>
    <xf numFmtId="37" fontId="11" fillId="0" borderId="37" xfId="6" applyNumberFormat="1" applyFont="1" applyFill="1" applyBorder="1" applyAlignment="1" applyProtection="1">
      <alignment horizontal="center" vertical="center"/>
    </xf>
    <xf numFmtId="37" fontId="8" fillId="0" borderId="7" xfId="0" applyNumberFormat="1" applyFont="1" applyFill="1" applyBorder="1" applyAlignment="1" applyProtection="1">
      <alignment horizontal="center" vertical="center" shrinkToFit="1"/>
    </xf>
    <xf numFmtId="37" fontId="8" fillId="0" borderId="12" xfId="0" applyNumberFormat="1" applyFont="1" applyFill="1" applyBorder="1" applyAlignment="1" applyProtection="1">
      <alignment horizontal="center" vertical="center" shrinkToFit="1"/>
    </xf>
    <xf numFmtId="37" fontId="11" fillId="0" borderId="36" xfId="6" applyNumberFormat="1" applyFont="1" applyFill="1" applyBorder="1" applyAlignment="1" applyProtection="1">
      <alignment horizontal="center" vertical="center"/>
    </xf>
    <xf numFmtId="37" fontId="11" fillId="0" borderId="10" xfId="6" applyNumberFormat="1" applyFont="1" applyFill="1" applyBorder="1" applyAlignment="1" applyProtection="1">
      <alignment horizontal="center" vertical="center"/>
    </xf>
    <xf numFmtId="37" fontId="11" fillId="0" borderId="45" xfId="6" applyNumberFormat="1" applyFont="1" applyFill="1" applyBorder="1" applyAlignment="1" applyProtection="1">
      <alignment horizontal="center" vertical="center"/>
    </xf>
    <xf numFmtId="37" fontId="4" fillId="0" borderId="5" xfId="6" applyNumberFormat="1" applyFont="1" applyFill="1" applyBorder="1" applyAlignment="1" applyProtection="1">
      <alignment horizontal="center" vertical="center"/>
    </xf>
    <xf numFmtId="37" fontId="8" fillId="0" borderId="58" xfId="6" applyNumberFormat="1" applyFont="1" applyFill="1" applyBorder="1" applyAlignment="1" applyProtection="1">
      <alignment horizontal="center" vertical="center" wrapText="1"/>
    </xf>
    <xf numFmtId="37" fontId="8" fillId="0" borderId="19" xfId="6" applyNumberFormat="1" applyFont="1" applyFill="1" applyBorder="1" applyAlignment="1" applyProtection="1">
      <alignment horizontal="center" vertical="center"/>
    </xf>
    <xf numFmtId="37" fontId="11" fillId="0" borderId="35" xfId="6" applyNumberFormat="1" applyFont="1" applyFill="1" applyBorder="1" applyAlignment="1" applyProtection="1">
      <alignment horizontal="center" vertical="center"/>
    </xf>
    <xf numFmtId="37" fontId="11" fillId="0" borderId="14" xfId="6" applyNumberFormat="1" applyFont="1" applyFill="1" applyBorder="1" applyAlignment="1" applyProtection="1">
      <alignment horizontal="center" vertical="center"/>
    </xf>
    <xf numFmtId="37" fontId="11" fillId="0" borderId="4" xfId="6" applyNumberFormat="1" applyFont="1" applyFill="1" applyBorder="1" applyAlignment="1" applyProtection="1">
      <alignment horizontal="center" vertical="center"/>
    </xf>
    <xf numFmtId="180" fontId="8" fillId="0" borderId="58" xfId="2" applyNumberFormat="1" applyFont="1" applyFill="1" applyBorder="1" applyAlignment="1" applyProtection="1">
      <alignment horizontal="center" vertical="center" wrapText="1"/>
    </xf>
    <xf numFmtId="180" fontId="8" fillId="0" borderId="19" xfId="2" applyNumberFormat="1" applyFont="1" applyFill="1" applyBorder="1" applyAlignment="1" applyProtection="1">
      <alignment horizontal="center" vertical="center" wrapText="1"/>
    </xf>
    <xf numFmtId="180" fontId="8" fillId="0" borderId="10" xfId="2" applyNumberFormat="1" applyFont="1" applyFill="1" applyBorder="1" applyAlignment="1" applyProtection="1">
      <alignment horizontal="center" vertical="center" wrapText="1"/>
    </xf>
    <xf numFmtId="180" fontId="8" fillId="0" borderId="45" xfId="2" applyNumberFormat="1" applyFont="1" applyFill="1" applyBorder="1" applyAlignment="1" applyProtection="1">
      <alignment horizontal="center" vertical="center"/>
    </xf>
    <xf numFmtId="180" fontId="6" fillId="0" borderId="58" xfId="2" applyNumberFormat="1" applyFont="1" applyFill="1" applyBorder="1" applyAlignment="1" applyProtection="1">
      <alignment horizontal="center" vertical="center" wrapText="1"/>
    </xf>
    <xf numFmtId="180" fontId="6" fillId="0" borderId="19" xfId="2" applyNumberFormat="1" applyFont="1" applyFill="1" applyBorder="1" applyAlignment="1" applyProtection="1">
      <alignment horizontal="center" vertical="center"/>
    </xf>
    <xf numFmtId="180" fontId="8" fillId="0" borderId="19" xfId="2" applyNumberFormat="1" applyFont="1" applyFill="1" applyBorder="1" applyAlignment="1" applyProtection="1">
      <alignment horizontal="center" vertical="center"/>
    </xf>
    <xf numFmtId="180" fontId="6" fillId="0" borderId="19" xfId="2" applyNumberFormat="1" applyFont="1" applyFill="1" applyBorder="1" applyAlignment="1" applyProtection="1">
      <alignment horizontal="center" vertical="center" wrapText="1"/>
    </xf>
    <xf numFmtId="180" fontId="16" fillId="0" borderId="58" xfId="2" applyNumberFormat="1" applyFont="1" applyFill="1" applyBorder="1" applyAlignment="1" applyProtection="1">
      <alignment horizontal="center" vertical="center" wrapText="1"/>
    </xf>
    <xf numFmtId="180" fontId="16" fillId="0" borderId="19" xfId="2" applyNumberFormat="1" applyFont="1" applyFill="1" applyBorder="1" applyAlignment="1" applyProtection="1">
      <alignment horizontal="center" vertical="center" wrapText="1"/>
    </xf>
    <xf numFmtId="37" fontId="8" fillId="0" borderId="6" xfId="6" applyNumberFormat="1" applyFont="1" applyFill="1" applyBorder="1" applyAlignment="1" applyProtection="1">
      <alignment horizontal="center" vertical="center"/>
    </xf>
    <xf numFmtId="37" fontId="8" fillId="0" borderId="65" xfId="6" applyNumberFormat="1" applyFont="1" applyFill="1" applyBorder="1" applyAlignment="1" applyProtection="1">
      <alignment horizontal="center" vertical="center"/>
    </xf>
    <xf numFmtId="37" fontId="4" fillId="2" borderId="5" xfId="4" applyNumberFormat="1" applyFont="1" applyFill="1" applyBorder="1" applyAlignment="1" applyProtection="1">
      <alignment vertical="center"/>
    </xf>
    <xf numFmtId="37" fontId="4" fillId="2" borderId="5" xfId="4" applyNumberFormat="1" applyFont="1" applyFill="1" applyBorder="1" applyAlignment="1" applyProtection="1">
      <alignment horizontal="right" vertical="center"/>
    </xf>
    <xf numFmtId="37" fontId="4" fillId="0" borderId="5" xfId="5" applyNumberFormat="1" applyFont="1" applyFill="1" applyBorder="1" applyAlignment="1" applyProtection="1">
      <alignment horizontal="right" vertical="center"/>
    </xf>
    <xf numFmtId="37" fontId="4" fillId="0" borderId="5" xfId="7" applyNumberFormat="1" applyFont="1" applyFill="1" applyBorder="1" applyAlignment="1" applyProtection="1">
      <alignment horizontal="right" vertical="center"/>
    </xf>
    <xf numFmtId="37" fontId="4" fillId="0" borderId="5" xfId="6" applyNumberFormat="1" applyFont="1" applyFill="1" applyBorder="1" applyAlignment="1" applyProtection="1">
      <alignment horizontal="right" vertical="center"/>
    </xf>
  </cellXfs>
  <cellStyles count="9">
    <cellStyle name="標準" xfId="0" builtinId="0" customBuiltin="1"/>
    <cellStyle name="標準 2" xfId="1" xr:uid="{00000000-0005-0000-0000-000001000000}"/>
    <cellStyle name="標準_沿損益" xfId="2" xr:uid="{00000000-0005-0000-0000-000002000000}"/>
    <cellStyle name="標準_沿貸借" xfId="3" xr:uid="{00000000-0005-0000-0000-000003000000}"/>
    <cellStyle name="標準_加事１" xfId="4" xr:uid="{00000000-0005-0000-0000-000004000000}"/>
    <cellStyle name="標準_加事２" xfId="5" xr:uid="{00000000-0005-0000-0000-000005000000}"/>
    <cellStyle name="標準_加損益" xfId="6" xr:uid="{00000000-0005-0000-0000-000006000000}"/>
    <cellStyle name="標準_加貸借" xfId="7" xr:uid="{00000000-0005-0000-0000-000007000000}"/>
    <cellStyle name="標準_業貸借" xfId="8" xr:uid="{00000000-0005-0000-0000-000008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syncVertical="1" syncRef="A1" transitionEvaluation="1">
    <tabColor rgb="FFFF0000"/>
  </sheetPr>
  <dimension ref="A1:Y22"/>
  <sheetViews>
    <sheetView tabSelected="1" view="pageBreakPreview" zoomScaleNormal="100" zoomScaleSheetLayoutView="100" workbookViewId="0"/>
  </sheetViews>
  <sheetFormatPr defaultColWidth="12.09765625" defaultRowHeight="24.95" customHeight="1" x14ac:dyDescent="0.25"/>
  <cols>
    <col min="1" max="1" width="3.59765625" style="181" customWidth="1"/>
    <col min="2" max="2" width="11" style="181" customWidth="1"/>
    <col min="3" max="3" width="8" style="181" customWidth="1"/>
    <col min="4" max="6" width="3.59765625" style="181" customWidth="1"/>
    <col min="7" max="11" width="3.19921875" style="181" customWidth="1"/>
    <col min="12" max="22" width="3.5" style="181" customWidth="1"/>
    <col min="23" max="23" width="3.796875" style="181" customWidth="1"/>
    <col min="24" max="24" width="9" style="181" customWidth="1"/>
    <col min="25" max="25" width="10.69921875" style="181" customWidth="1"/>
    <col min="26" max="16384" width="12.09765625" style="181"/>
  </cols>
  <sheetData>
    <row r="1" spans="1:25" ht="18" customHeight="1" x14ac:dyDescent="0.25">
      <c r="A1" s="182" t="s">
        <v>159</v>
      </c>
      <c r="B1" s="183"/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5"/>
      <c r="N1" s="185"/>
      <c r="O1" s="185"/>
      <c r="P1" s="185"/>
      <c r="Q1" s="185"/>
      <c r="R1" s="185"/>
      <c r="S1" s="185"/>
      <c r="T1" s="185"/>
      <c r="U1" s="185"/>
      <c r="V1" s="185"/>
      <c r="W1" s="184"/>
      <c r="X1" s="184"/>
      <c r="Y1" s="184"/>
    </row>
    <row r="2" spans="1:25" ht="15.75" customHeight="1" x14ac:dyDescent="0.25">
      <c r="A2" s="358" t="s">
        <v>50</v>
      </c>
      <c r="B2" s="375" t="s">
        <v>110</v>
      </c>
      <c r="C2" s="358" t="s">
        <v>211</v>
      </c>
      <c r="D2" s="364" t="s">
        <v>91</v>
      </c>
      <c r="E2" s="364"/>
      <c r="F2" s="364"/>
      <c r="G2" s="364" t="s">
        <v>92</v>
      </c>
      <c r="H2" s="364"/>
      <c r="I2" s="364"/>
      <c r="J2" s="364"/>
      <c r="K2" s="364"/>
      <c r="L2" s="364" t="s">
        <v>93</v>
      </c>
      <c r="M2" s="364"/>
      <c r="N2" s="364"/>
      <c r="O2" s="364"/>
      <c r="P2" s="364"/>
      <c r="Q2" s="364"/>
      <c r="R2" s="364"/>
      <c r="S2" s="364"/>
      <c r="T2" s="364"/>
      <c r="U2" s="364"/>
      <c r="V2" s="364"/>
      <c r="W2" s="365"/>
      <c r="X2" s="375" t="s">
        <v>94</v>
      </c>
      <c r="Y2" s="372" t="s">
        <v>110</v>
      </c>
    </row>
    <row r="3" spans="1:25" ht="13.5" customHeight="1" x14ac:dyDescent="0.25">
      <c r="A3" s="359"/>
      <c r="B3" s="376"/>
      <c r="C3" s="359"/>
      <c r="D3" s="361" t="s">
        <v>208</v>
      </c>
      <c r="E3" s="361" t="s">
        <v>209</v>
      </c>
      <c r="F3" s="366" t="s">
        <v>109</v>
      </c>
      <c r="G3" s="361" t="s">
        <v>95</v>
      </c>
      <c r="H3" s="361" t="s">
        <v>96</v>
      </c>
      <c r="I3" s="361" t="s">
        <v>212</v>
      </c>
      <c r="J3" s="361" t="s">
        <v>97</v>
      </c>
      <c r="K3" s="361" t="s">
        <v>210</v>
      </c>
      <c r="L3" s="361" t="s">
        <v>98</v>
      </c>
      <c r="M3" s="367" t="s">
        <v>99</v>
      </c>
      <c r="N3" s="367" t="s">
        <v>100</v>
      </c>
      <c r="O3" s="367" t="s">
        <v>101</v>
      </c>
      <c r="P3" s="367" t="s">
        <v>102</v>
      </c>
      <c r="Q3" s="367" t="s">
        <v>103</v>
      </c>
      <c r="R3" s="367" t="s">
        <v>104</v>
      </c>
      <c r="S3" s="367" t="s">
        <v>105</v>
      </c>
      <c r="T3" s="367" t="s">
        <v>106</v>
      </c>
      <c r="U3" s="367" t="s">
        <v>107</v>
      </c>
      <c r="V3" s="367" t="s">
        <v>108</v>
      </c>
      <c r="W3" s="366" t="s">
        <v>2</v>
      </c>
      <c r="X3" s="376"/>
      <c r="Y3" s="373"/>
    </row>
    <row r="4" spans="1:25" ht="13.5" customHeight="1" x14ac:dyDescent="0.25">
      <c r="A4" s="359"/>
      <c r="B4" s="376"/>
      <c r="C4" s="359"/>
      <c r="D4" s="362"/>
      <c r="E4" s="362"/>
      <c r="F4" s="362"/>
      <c r="G4" s="362"/>
      <c r="H4" s="362"/>
      <c r="I4" s="370"/>
      <c r="J4" s="362"/>
      <c r="K4" s="362"/>
      <c r="L4" s="362"/>
      <c r="M4" s="368"/>
      <c r="N4" s="368"/>
      <c r="O4" s="368"/>
      <c r="P4" s="368"/>
      <c r="Q4" s="368"/>
      <c r="R4" s="368"/>
      <c r="S4" s="368"/>
      <c r="T4" s="368"/>
      <c r="U4" s="368"/>
      <c r="V4" s="368"/>
      <c r="W4" s="362"/>
      <c r="X4" s="376"/>
      <c r="Y4" s="373"/>
    </row>
    <row r="5" spans="1:25" ht="13.5" customHeight="1" x14ac:dyDescent="0.25">
      <c r="A5" s="359"/>
      <c r="B5" s="376"/>
      <c r="C5" s="359"/>
      <c r="D5" s="362"/>
      <c r="E5" s="362"/>
      <c r="F5" s="362"/>
      <c r="G5" s="362"/>
      <c r="H5" s="362"/>
      <c r="I5" s="370"/>
      <c r="J5" s="362"/>
      <c r="K5" s="362"/>
      <c r="L5" s="362"/>
      <c r="M5" s="368"/>
      <c r="N5" s="368"/>
      <c r="O5" s="368"/>
      <c r="P5" s="368"/>
      <c r="Q5" s="368"/>
      <c r="R5" s="368"/>
      <c r="S5" s="368"/>
      <c r="T5" s="368"/>
      <c r="U5" s="368"/>
      <c r="V5" s="368"/>
      <c r="W5" s="362"/>
      <c r="X5" s="376"/>
      <c r="Y5" s="373"/>
    </row>
    <row r="6" spans="1:25" ht="13.5" customHeight="1" x14ac:dyDescent="0.25">
      <c r="A6" s="359"/>
      <c r="B6" s="376"/>
      <c r="C6" s="359"/>
      <c r="D6" s="362"/>
      <c r="E6" s="362"/>
      <c r="F6" s="362"/>
      <c r="G6" s="362"/>
      <c r="H6" s="362"/>
      <c r="I6" s="370"/>
      <c r="J6" s="362"/>
      <c r="K6" s="362"/>
      <c r="L6" s="362"/>
      <c r="M6" s="368"/>
      <c r="N6" s="368"/>
      <c r="O6" s="368"/>
      <c r="P6" s="368"/>
      <c r="Q6" s="368"/>
      <c r="R6" s="368"/>
      <c r="S6" s="368"/>
      <c r="T6" s="368"/>
      <c r="U6" s="368"/>
      <c r="V6" s="368"/>
      <c r="W6" s="362"/>
      <c r="X6" s="376"/>
      <c r="Y6" s="373"/>
    </row>
    <row r="7" spans="1:25" ht="13.5" customHeight="1" x14ac:dyDescent="0.25">
      <c r="A7" s="360"/>
      <c r="B7" s="377"/>
      <c r="C7" s="360"/>
      <c r="D7" s="363"/>
      <c r="E7" s="363"/>
      <c r="F7" s="363"/>
      <c r="G7" s="363"/>
      <c r="H7" s="363"/>
      <c r="I7" s="371"/>
      <c r="J7" s="363"/>
      <c r="K7" s="363"/>
      <c r="L7" s="363"/>
      <c r="M7" s="369"/>
      <c r="N7" s="369"/>
      <c r="O7" s="369"/>
      <c r="P7" s="369"/>
      <c r="Q7" s="369"/>
      <c r="R7" s="369"/>
      <c r="S7" s="369"/>
      <c r="T7" s="369"/>
      <c r="U7" s="369"/>
      <c r="V7" s="369"/>
      <c r="W7" s="363"/>
      <c r="X7" s="377"/>
      <c r="Y7" s="374"/>
    </row>
    <row r="8" spans="1:25" ht="24.75" customHeight="1" x14ac:dyDescent="0.25">
      <c r="A8" s="358" t="s">
        <v>76</v>
      </c>
      <c r="B8" s="292" t="s">
        <v>4</v>
      </c>
      <c r="C8" s="293" t="s">
        <v>173</v>
      </c>
      <c r="D8" s="266">
        <v>11</v>
      </c>
      <c r="E8" s="266">
        <v>25</v>
      </c>
      <c r="F8" s="268">
        <f t="shared" ref="F8:F15" si="0">(D8+E8)</f>
        <v>36</v>
      </c>
      <c r="G8" s="266">
        <v>1</v>
      </c>
      <c r="H8" s="266"/>
      <c r="I8" s="266">
        <v>4</v>
      </c>
      <c r="J8" s="266">
        <v>2</v>
      </c>
      <c r="K8" s="268">
        <f>((G8+I8)+J8)</f>
        <v>7</v>
      </c>
      <c r="L8" s="294"/>
      <c r="M8" s="266"/>
      <c r="N8" s="295">
        <v>0.25</v>
      </c>
      <c r="O8" s="295">
        <v>0.25</v>
      </c>
      <c r="P8" s="295">
        <v>0.25</v>
      </c>
      <c r="Q8" s="296"/>
      <c r="R8" s="295"/>
      <c r="S8" s="266"/>
      <c r="T8" s="266"/>
      <c r="U8" s="296">
        <v>2.25</v>
      </c>
      <c r="V8" s="295">
        <v>1</v>
      </c>
      <c r="W8" s="297">
        <f>SUM(L8:V8)</f>
        <v>4</v>
      </c>
      <c r="X8" s="298" t="s">
        <v>111</v>
      </c>
      <c r="Y8" s="299" t="s">
        <v>4</v>
      </c>
    </row>
    <row r="9" spans="1:25" ht="24.75" customHeight="1" x14ac:dyDescent="0.25">
      <c r="A9" s="359"/>
      <c r="B9" s="300" t="s">
        <v>236</v>
      </c>
      <c r="C9" s="301" t="s">
        <v>237</v>
      </c>
      <c r="D9" s="271"/>
      <c r="E9" s="271">
        <v>20</v>
      </c>
      <c r="F9" s="267">
        <f t="shared" si="0"/>
        <v>20</v>
      </c>
      <c r="G9" s="271">
        <v>2</v>
      </c>
      <c r="H9" s="271">
        <v>1</v>
      </c>
      <c r="I9" s="271">
        <v>4</v>
      </c>
      <c r="J9" s="271">
        <v>3</v>
      </c>
      <c r="K9" s="267">
        <f>((G9+I9)+J9)</f>
        <v>9</v>
      </c>
      <c r="L9" s="302"/>
      <c r="M9" s="271"/>
      <c r="N9" s="303"/>
      <c r="O9" s="271"/>
      <c r="P9" s="296"/>
      <c r="Q9" s="296">
        <v>0.5</v>
      </c>
      <c r="R9" s="296">
        <v>7</v>
      </c>
      <c r="S9" s="271"/>
      <c r="T9" s="271"/>
      <c r="U9" s="271"/>
      <c r="V9" s="296">
        <v>1.5</v>
      </c>
      <c r="W9" s="304">
        <f>SUM(L9:V9)</f>
        <v>9</v>
      </c>
      <c r="X9" s="305" t="s">
        <v>11</v>
      </c>
      <c r="Y9" s="119" t="s">
        <v>5</v>
      </c>
    </row>
    <row r="10" spans="1:25" ht="24.75" customHeight="1" x14ac:dyDescent="0.25">
      <c r="A10" s="359"/>
      <c r="B10" s="306" t="s">
        <v>79</v>
      </c>
      <c r="C10" s="301" t="s">
        <v>240</v>
      </c>
      <c r="D10" s="271">
        <v>5</v>
      </c>
      <c r="E10" s="271">
        <v>31</v>
      </c>
      <c r="F10" s="267">
        <f>(D10+E10)</f>
        <v>36</v>
      </c>
      <c r="G10" s="271">
        <v>2</v>
      </c>
      <c r="H10" s="307">
        <v>1</v>
      </c>
      <c r="I10" s="271">
        <v>5</v>
      </c>
      <c r="J10" s="271">
        <v>2</v>
      </c>
      <c r="K10" s="267">
        <f>((G10+I10)+J10)</f>
        <v>9</v>
      </c>
      <c r="L10" s="302"/>
      <c r="M10" s="271"/>
      <c r="N10" s="271"/>
      <c r="O10" s="271"/>
      <c r="P10" s="271"/>
      <c r="Q10" s="271"/>
      <c r="R10" s="271"/>
      <c r="S10" s="296">
        <v>9</v>
      </c>
      <c r="T10" s="271"/>
      <c r="U10" s="296"/>
      <c r="V10" s="296">
        <v>2</v>
      </c>
      <c r="W10" s="304">
        <f>SUM(L10:V10)</f>
        <v>11</v>
      </c>
      <c r="X10" s="305" t="s">
        <v>11</v>
      </c>
      <c r="Y10" s="308" t="s">
        <v>79</v>
      </c>
    </row>
    <row r="11" spans="1:25" s="186" customFormat="1" ht="24.75" customHeight="1" x14ac:dyDescent="0.25">
      <c r="A11" s="360"/>
      <c r="B11" s="48" t="s">
        <v>7</v>
      </c>
      <c r="C11" s="309"/>
      <c r="D11" s="310">
        <f>SUM(D8:D10)</f>
        <v>16</v>
      </c>
      <c r="E11" s="310">
        <f>SUM(E8:E10)</f>
        <v>76</v>
      </c>
      <c r="F11" s="310">
        <f t="shared" si="0"/>
        <v>92</v>
      </c>
      <c r="G11" s="310">
        <f t="shared" ref="G11:W11" si="1">SUM(G8:G10)</f>
        <v>5</v>
      </c>
      <c r="H11" s="310">
        <f t="shared" si="1"/>
        <v>2</v>
      </c>
      <c r="I11" s="310">
        <f t="shared" si="1"/>
        <v>13</v>
      </c>
      <c r="J11" s="310">
        <f t="shared" si="1"/>
        <v>7</v>
      </c>
      <c r="K11" s="310">
        <f t="shared" si="1"/>
        <v>25</v>
      </c>
      <c r="L11" s="311">
        <f t="shared" si="1"/>
        <v>0</v>
      </c>
      <c r="M11" s="311">
        <f t="shared" si="1"/>
        <v>0</v>
      </c>
      <c r="N11" s="311">
        <f t="shared" si="1"/>
        <v>0.25</v>
      </c>
      <c r="O11" s="311">
        <f t="shared" si="1"/>
        <v>0.25</v>
      </c>
      <c r="P11" s="311">
        <f t="shared" si="1"/>
        <v>0.25</v>
      </c>
      <c r="Q11" s="311">
        <f t="shared" si="1"/>
        <v>0.5</v>
      </c>
      <c r="R11" s="312">
        <f t="shared" si="1"/>
        <v>7</v>
      </c>
      <c r="S11" s="311">
        <f t="shared" si="1"/>
        <v>9</v>
      </c>
      <c r="T11" s="311">
        <f t="shared" si="1"/>
        <v>0</v>
      </c>
      <c r="U11" s="311">
        <f t="shared" si="1"/>
        <v>2.25</v>
      </c>
      <c r="V11" s="311">
        <f t="shared" si="1"/>
        <v>4.5</v>
      </c>
      <c r="W11" s="313">
        <f t="shared" si="1"/>
        <v>24</v>
      </c>
      <c r="X11" s="314"/>
      <c r="Y11" s="120" t="s">
        <v>7</v>
      </c>
    </row>
    <row r="12" spans="1:25" ht="24.75" customHeight="1" x14ac:dyDescent="0.25">
      <c r="A12" s="358" t="s">
        <v>80</v>
      </c>
      <c r="B12" s="292" t="s">
        <v>8</v>
      </c>
      <c r="C12" s="293" t="s">
        <v>174</v>
      </c>
      <c r="D12" s="266">
        <v>4</v>
      </c>
      <c r="E12" s="266">
        <v>22</v>
      </c>
      <c r="F12" s="268">
        <f t="shared" si="0"/>
        <v>26</v>
      </c>
      <c r="G12" s="266">
        <v>1</v>
      </c>
      <c r="H12" s="266"/>
      <c r="I12" s="315">
        <v>4</v>
      </c>
      <c r="J12" s="315">
        <v>2</v>
      </c>
      <c r="K12" s="316">
        <f>((G12+I12)+J12)</f>
        <v>7</v>
      </c>
      <c r="L12" s="317">
        <v>1</v>
      </c>
      <c r="M12" s="315"/>
      <c r="N12" s="317"/>
      <c r="O12" s="317">
        <v>0.2</v>
      </c>
      <c r="P12" s="317">
        <v>0.5</v>
      </c>
      <c r="Q12" s="317"/>
      <c r="R12" s="317"/>
      <c r="S12" s="317"/>
      <c r="T12" s="317">
        <v>0.3</v>
      </c>
      <c r="U12" s="317">
        <v>2.5</v>
      </c>
      <c r="V12" s="294">
        <v>1.5</v>
      </c>
      <c r="W12" s="297">
        <f>SUM(L12:V12)</f>
        <v>6</v>
      </c>
      <c r="X12" s="298" t="s">
        <v>243</v>
      </c>
      <c r="Y12" s="299" t="s">
        <v>8</v>
      </c>
    </row>
    <row r="13" spans="1:25" ht="24.75" customHeight="1" x14ac:dyDescent="0.25">
      <c r="A13" s="359"/>
      <c r="B13" s="300" t="s">
        <v>285</v>
      </c>
      <c r="C13" s="301" t="s">
        <v>175</v>
      </c>
      <c r="D13" s="271">
        <v>2</v>
      </c>
      <c r="E13" s="271">
        <v>28</v>
      </c>
      <c r="F13" s="267">
        <f t="shared" si="0"/>
        <v>30</v>
      </c>
      <c r="G13" s="271">
        <v>1</v>
      </c>
      <c r="H13" s="271">
        <v>1</v>
      </c>
      <c r="I13" s="271">
        <v>4</v>
      </c>
      <c r="J13" s="271">
        <v>2</v>
      </c>
      <c r="K13" s="272">
        <f>((G13+I13)+J13)</f>
        <v>7</v>
      </c>
      <c r="L13" s="296">
        <v>1</v>
      </c>
      <c r="M13" s="296"/>
      <c r="N13" s="302" t="s">
        <v>112</v>
      </c>
      <c r="O13" s="302"/>
      <c r="P13" s="302"/>
      <c r="Q13" s="302"/>
      <c r="R13" s="302">
        <v>4</v>
      </c>
      <c r="S13" s="302"/>
      <c r="T13" s="302"/>
      <c r="U13" s="302"/>
      <c r="V13" s="302">
        <v>1</v>
      </c>
      <c r="W13" s="304">
        <f>SUM(L13:V13)</f>
        <v>6</v>
      </c>
      <c r="X13" s="305" t="s">
        <v>11</v>
      </c>
      <c r="Y13" s="119" t="s">
        <v>10</v>
      </c>
    </row>
    <row r="14" spans="1:25" ht="24.75" customHeight="1" x14ac:dyDescent="0.25">
      <c r="A14" s="359"/>
      <c r="B14" s="300" t="s">
        <v>248</v>
      </c>
      <c r="C14" s="301" t="s">
        <v>176</v>
      </c>
      <c r="D14" s="271">
        <v>4</v>
      </c>
      <c r="E14" s="271">
        <v>50</v>
      </c>
      <c r="F14" s="267">
        <f t="shared" si="0"/>
        <v>54</v>
      </c>
      <c r="G14" s="271"/>
      <c r="H14" s="271"/>
      <c r="I14" s="271">
        <v>7</v>
      </c>
      <c r="J14" s="271">
        <v>2</v>
      </c>
      <c r="K14" s="272">
        <f>((G14+I14)+J14)</f>
        <v>9</v>
      </c>
      <c r="L14" s="302"/>
      <c r="M14" s="271"/>
      <c r="N14" s="318"/>
      <c r="O14" s="318"/>
      <c r="P14" s="318"/>
      <c r="Q14" s="318"/>
      <c r="R14" s="302">
        <v>5</v>
      </c>
      <c r="S14" s="318"/>
      <c r="T14" s="318"/>
      <c r="U14" s="302"/>
      <c r="V14" s="302">
        <v>2</v>
      </c>
      <c r="W14" s="304">
        <f>SUM(L14:V14)</f>
        <v>7</v>
      </c>
      <c r="X14" s="305" t="s">
        <v>11</v>
      </c>
      <c r="Y14" s="119" t="s">
        <v>248</v>
      </c>
    </row>
    <row r="15" spans="1:25" ht="24.75" customHeight="1" x14ac:dyDescent="0.25">
      <c r="A15" s="359"/>
      <c r="B15" s="300" t="s">
        <v>12</v>
      </c>
      <c r="C15" s="301" t="s">
        <v>177</v>
      </c>
      <c r="D15" s="271">
        <v>2</v>
      </c>
      <c r="E15" s="271">
        <v>13</v>
      </c>
      <c r="F15" s="267">
        <f t="shared" si="0"/>
        <v>15</v>
      </c>
      <c r="G15" s="271"/>
      <c r="H15" s="271"/>
      <c r="I15" s="271">
        <v>5</v>
      </c>
      <c r="J15" s="271">
        <v>2</v>
      </c>
      <c r="K15" s="272">
        <f t="shared" ref="K15:K21" si="2">((G15+I15)+J15)</f>
        <v>7</v>
      </c>
      <c r="L15" s="302"/>
      <c r="M15" s="302"/>
      <c r="N15" s="318"/>
      <c r="O15" s="318"/>
      <c r="P15" s="318"/>
      <c r="Q15" s="318"/>
      <c r="R15" s="318"/>
      <c r="S15" s="318"/>
      <c r="T15" s="318"/>
      <c r="U15" s="302"/>
      <c r="V15" s="302">
        <v>1</v>
      </c>
      <c r="W15" s="304">
        <f>SUM(L15:V15)</f>
        <v>1</v>
      </c>
      <c r="X15" s="305" t="s">
        <v>11</v>
      </c>
      <c r="Y15" s="119" t="s">
        <v>12</v>
      </c>
    </row>
    <row r="16" spans="1:25" ht="24.75" customHeight="1" x14ac:dyDescent="0.25">
      <c r="A16" s="360"/>
      <c r="B16" s="48" t="s">
        <v>113</v>
      </c>
      <c r="C16" s="309"/>
      <c r="D16" s="310">
        <f t="shared" ref="D16:W16" si="3">SUM(D12:D15)</f>
        <v>12</v>
      </c>
      <c r="E16" s="310">
        <f t="shared" si="3"/>
        <v>113</v>
      </c>
      <c r="F16" s="310">
        <f t="shared" si="3"/>
        <v>125</v>
      </c>
      <c r="G16" s="310">
        <f t="shared" si="3"/>
        <v>2</v>
      </c>
      <c r="H16" s="310">
        <f t="shared" si="3"/>
        <v>1</v>
      </c>
      <c r="I16" s="310">
        <f t="shared" si="3"/>
        <v>20</v>
      </c>
      <c r="J16" s="310">
        <f t="shared" si="3"/>
        <v>8</v>
      </c>
      <c r="K16" s="319">
        <f>((G16+I16)+J16)</f>
        <v>30</v>
      </c>
      <c r="L16" s="320">
        <f t="shared" si="3"/>
        <v>2</v>
      </c>
      <c r="M16" s="320">
        <f t="shared" si="3"/>
        <v>0</v>
      </c>
      <c r="N16" s="311">
        <f t="shared" si="3"/>
        <v>0</v>
      </c>
      <c r="O16" s="311">
        <f t="shared" si="3"/>
        <v>0.2</v>
      </c>
      <c r="P16" s="311">
        <f t="shared" si="3"/>
        <v>0.5</v>
      </c>
      <c r="Q16" s="311">
        <f t="shared" si="3"/>
        <v>0</v>
      </c>
      <c r="R16" s="312">
        <f t="shared" si="3"/>
        <v>9</v>
      </c>
      <c r="S16" s="311">
        <f t="shared" si="3"/>
        <v>0</v>
      </c>
      <c r="T16" s="311">
        <f t="shared" si="3"/>
        <v>0.3</v>
      </c>
      <c r="U16" s="311">
        <f t="shared" si="3"/>
        <v>2.5</v>
      </c>
      <c r="V16" s="311">
        <f t="shared" si="3"/>
        <v>5.5</v>
      </c>
      <c r="W16" s="313">
        <f t="shared" si="3"/>
        <v>20</v>
      </c>
      <c r="X16" s="314"/>
      <c r="Y16" s="120" t="s">
        <v>13</v>
      </c>
    </row>
    <row r="17" spans="1:25" ht="24.75" customHeight="1" x14ac:dyDescent="0.25">
      <c r="A17" s="358" t="s">
        <v>170</v>
      </c>
      <c r="B17" s="292" t="s">
        <v>246</v>
      </c>
      <c r="C17" s="293" t="s">
        <v>241</v>
      </c>
      <c r="D17" s="266">
        <v>2</v>
      </c>
      <c r="E17" s="266">
        <v>14</v>
      </c>
      <c r="F17" s="267">
        <f>(D17+E17)</f>
        <v>16</v>
      </c>
      <c r="G17" s="266">
        <v>2</v>
      </c>
      <c r="H17" s="266"/>
      <c r="I17" s="266">
        <v>3</v>
      </c>
      <c r="J17" s="266">
        <v>2</v>
      </c>
      <c r="K17" s="268">
        <f t="shared" si="2"/>
        <v>7</v>
      </c>
      <c r="L17" s="269"/>
      <c r="M17" s="266"/>
      <c r="N17" s="269"/>
      <c r="O17" s="269"/>
      <c r="P17" s="269"/>
      <c r="Q17" s="269"/>
      <c r="R17" s="269"/>
      <c r="S17" s="269"/>
      <c r="T17" s="269"/>
      <c r="U17" s="269">
        <v>2</v>
      </c>
      <c r="V17" s="269">
        <v>1</v>
      </c>
      <c r="W17" s="304">
        <f>SUM(L17:V17)</f>
        <v>3</v>
      </c>
      <c r="X17" s="298" t="s">
        <v>250</v>
      </c>
      <c r="Y17" s="292" t="s">
        <v>247</v>
      </c>
    </row>
    <row r="18" spans="1:25" ht="24.75" customHeight="1" x14ac:dyDescent="0.25">
      <c r="A18" s="359"/>
      <c r="B18" s="300" t="s">
        <v>190</v>
      </c>
      <c r="C18" s="301" t="s">
        <v>242</v>
      </c>
      <c r="D18" s="270">
        <v>9</v>
      </c>
      <c r="E18" s="270">
        <v>14</v>
      </c>
      <c r="F18" s="267">
        <f>(D18+E18)</f>
        <v>23</v>
      </c>
      <c r="G18" s="270">
        <v>1</v>
      </c>
      <c r="H18" s="271">
        <v>1</v>
      </c>
      <c r="I18" s="271">
        <v>4</v>
      </c>
      <c r="J18" s="271">
        <v>2</v>
      </c>
      <c r="K18" s="272">
        <f t="shared" si="2"/>
        <v>7</v>
      </c>
      <c r="L18" s="273"/>
      <c r="M18" s="271"/>
      <c r="N18" s="273"/>
      <c r="O18" s="273">
        <v>1</v>
      </c>
      <c r="P18" s="273"/>
      <c r="Q18" s="273"/>
      <c r="R18" s="273">
        <v>3</v>
      </c>
      <c r="S18" s="273"/>
      <c r="T18" s="273"/>
      <c r="U18" s="273"/>
      <c r="V18" s="273">
        <v>1</v>
      </c>
      <c r="W18" s="321">
        <f>SUM(L18:V18)</f>
        <v>5</v>
      </c>
      <c r="X18" s="305" t="s">
        <v>244</v>
      </c>
      <c r="Y18" s="300" t="s">
        <v>190</v>
      </c>
    </row>
    <row r="19" spans="1:25" ht="24.75" customHeight="1" x14ac:dyDescent="0.25">
      <c r="A19" s="359"/>
      <c r="B19" s="300" t="s">
        <v>14</v>
      </c>
      <c r="C19" s="301" t="s">
        <v>178</v>
      </c>
      <c r="D19" s="271">
        <v>3</v>
      </c>
      <c r="E19" s="271">
        <v>63</v>
      </c>
      <c r="F19" s="267">
        <f>(D19+E19)</f>
        <v>66</v>
      </c>
      <c r="G19" s="271">
        <v>1</v>
      </c>
      <c r="H19" s="271">
        <v>1</v>
      </c>
      <c r="I19" s="271">
        <v>8</v>
      </c>
      <c r="J19" s="271">
        <v>2</v>
      </c>
      <c r="K19" s="272">
        <f t="shared" si="2"/>
        <v>11</v>
      </c>
      <c r="L19" s="273"/>
      <c r="M19" s="322"/>
      <c r="N19" s="291"/>
      <c r="O19" s="291"/>
      <c r="P19" s="291"/>
      <c r="Q19" s="291"/>
      <c r="R19" s="291"/>
      <c r="S19" s="291"/>
      <c r="T19" s="291"/>
      <c r="U19" s="291">
        <v>1.8</v>
      </c>
      <c r="V19" s="291">
        <v>0.2</v>
      </c>
      <c r="W19" s="321">
        <f>SUM(L19:V19)</f>
        <v>2</v>
      </c>
      <c r="X19" s="305" t="s">
        <v>114</v>
      </c>
      <c r="Y19" s="119" t="s">
        <v>14</v>
      </c>
    </row>
    <row r="20" spans="1:25" ht="24.75" customHeight="1" x14ac:dyDescent="0.25">
      <c r="A20" s="359"/>
      <c r="B20" s="300" t="s">
        <v>15</v>
      </c>
      <c r="C20" s="301" t="s">
        <v>179</v>
      </c>
      <c r="D20" s="271"/>
      <c r="E20" s="271">
        <v>34</v>
      </c>
      <c r="F20" s="267">
        <f>(D20+E20)</f>
        <v>34</v>
      </c>
      <c r="G20" s="271">
        <v>3</v>
      </c>
      <c r="H20" s="271"/>
      <c r="I20" s="271">
        <v>5</v>
      </c>
      <c r="J20" s="271">
        <v>3</v>
      </c>
      <c r="K20" s="272">
        <f t="shared" si="2"/>
        <v>11</v>
      </c>
      <c r="L20" s="273"/>
      <c r="M20" s="323"/>
      <c r="N20" s="291"/>
      <c r="O20" s="291"/>
      <c r="P20" s="291">
        <v>3</v>
      </c>
      <c r="Q20" s="291">
        <v>0.5</v>
      </c>
      <c r="R20" s="291">
        <v>27</v>
      </c>
      <c r="S20" s="291"/>
      <c r="T20" s="291"/>
      <c r="U20" s="291">
        <v>2</v>
      </c>
      <c r="V20" s="291">
        <v>2.5</v>
      </c>
      <c r="W20" s="321">
        <f>SUM(L20:V20)</f>
        <v>35</v>
      </c>
      <c r="X20" s="305" t="s">
        <v>115</v>
      </c>
      <c r="Y20" s="119" t="s">
        <v>15</v>
      </c>
    </row>
    <row r="21" spans="1:25" ht="24.75" customHeight="1" x14ac:dyDescent="0.25">
      <c r="A21" s="360"/>
      <c r="B21" s="203" t="s">
        <v>171</v>
      </c>
      <c r="C21" s="215"/>
      <c r="D21" s="199">
        <f t="shared" ref="D21:W21" si="4">SUM(D17:D20)</f>
        <v>14</v>
      </c>
      <c r="E21" s="199">
        <f t="shared" si="4"/>
        <v>125</v>
      </c>
      <c r="F21" s="199">
        <f t="shared" si="4"/>
        <v>139</v>
      </c>
      <c r="G21" s="199">
        <f t="shared" si="4"/>
        <v>7</v>
      </c>
      <c r="H21" s="199">
        <f t="shared" si="4"/>
        <v>2</v>
      </c>
      <c r="I21" s="199">
        <f t="shared" si="4"/>
        <v>20</v>
      </c>
      <c r="J21" s="199">
        <f t="shared" si="4"/>
        <v>9</v>
      </c>
      <c r="K21" s="216">
        <f t="shared" si="2"/>
        <v>36</v>
      </c>
      <c r="L21" s="217">
        <f t="shared" si="4"/>
        <v>0</v>
      </c>
      <c r="M21" s="249">
        <f t="shared" si="4"/>
        <v>0</v>
      </c>
      <c r="N21" s="200">
        <f t="shared" si="4"/>
        <v>0</v>
      </c>
      <c r="O21" s="200">
        <f t="shared" si="4"/>
        <v>1</v>
      </c>
      <c r="P21" s="200">
        <f t="shared" si="4"/>
        <v>3</v>
      </c>
      <c r="Q21" s="200">
        <f t="shared" si="4"/>
        <v>0.5</v>
      </c>
      <c r="R21" s="200">
        <f t="shared" si="4"/>
        <v>30</v>
      </c>
      <c r="S21" s="200">
        <f t="shared" si="4"/>
        <v>0</v>
      </c>
      <c r="T21" s="200">
        <f t="shared" si="4"/>
        <v>0</v>
      </c>
      <c r="U21" s="200">
        <f t="shared" si="4"/>
        <v>5.8</v>
      </c>
      <c r="V21" s="200">
        <f t="shared" si="4"/>
        <v>4.7</v>
      </c>
      <c r="W21" s="250">
        <f t="shared" si="4"/>
        <v>45</v>
      </c>
      <c r="X21" s="201"/>
      <c r="Y21" s="202" t="s">
        <v>171</v>
      </c>
    </row>
    <row r="22" spans="1:25" ht="24.75" customHeight="1" x14ac:dyDescent="0.25">
      <c r="A22" s="356" t="s">
        <v>180</v>
      </c>
      <c r="B22" s="357"/>
      <c r="C22" s="251"/>
      <c r="D22" s="252">
        <f t="shared" ref="D22:J22" si="5">((D11+D16)+D21)</f>
        <v>42</v>
      </c>
      <c r="E22" s="252">
        <f t="shared" si="5"/>
        <v>314</v>
      </c>
      <c r="F22" s="252">
        <f t="shared" si="5"/>
        <v>356</v>
      </c>
      <c r="G22" s="252">
        <f t="shared" si="5"/>
        <v>14</v>
      </c>
      <c r="H22" s="252">
        <f t="shared" si="5"/>
        <v>5</v>
      </c>
      <c r="I22" s="252">
        <f t="shared" si="5"/>
        <v>53</v>
      </c>
      <c r="J22" s="252">
        <f t="shared" si="5"/>
        <v>24</v>
      </c>
      <c r="K22" s="252">
        <f>((G22+I22)+J22)</f>
        <v>91</v>
      </c>
      <c r="L22" s="253">
        <f t="shared" ref="L22:W22" si="6">((L11+L16)+L21)</f>
        <v>2</v>
      </c>
      <c r="M22" s="254">
        <f t="shared" si="6"/>
        <v>0</v>
      </c>
      <c r="N22" s="254">
        <f t="shared" si="6"/>
        <v>0.25</v>
      </c>
      <c r="O22" s="254">
        <f t="shared" si="6"/>
        <v>1.45</v>
      </c>
      <c r="P22" s="254">
        <f t="shared" si="6"/>
        <v>3.75</v>
      </c>
      <c r="Q22" s="254">
        <f t="shared" si="6"/>
        <v>1</v>
      </c>
      <c r="R22" s="254">
        <f t="shared" si="6"/>
        <v>46</v>
      </c>
      <c r="S22" s="254">
        <f t="shared" si="6"/>
        <v>9</v>
      </c>
      <c r="T22" s="254">
        <f t="shared" si="6"/>
        <v>0.3</v>
      </c>
      <c r="U22" s="254">
        <f t="shared" si="6"/>
        <v>10.55</v>
      </c>
      <c r="V22" s="254">
        <f t="shared" si="6"/>
        <v>14.7</v>
      </c>
      <c r="W22" s="255">
        <f t="shared" si="6"/>
        <v>89</v>
      </c>
      <c r="X22" s="256"/>
      <c r="Y22" s="257" t="s">
        <v>86</v>
      </c>
    </row>
  </sheetData>
  <mergeCells count="32">
    <mergeCell ref="Y2:Y7"/>
    <mergeCell ref="B2:B7"/>
    <mergeCell ref="T3:T7"/>
    <mergeCell ref="U3:U7"/>
    <mergeCell ref="V3:V7"/>
    <mergeCell ref="P3:P7"/>
    <mergeCell ref="Q3:Q7"/>
    <mergeCell ref="G3:G7"/>
    <mergeCell ref="X2:X7"/>
    <mergeCell ref="W3:W7"/>
    <mergeCell ref="K3:K7"/>
    <mergeCell ref="D2:F2"/>
    <mergeCell ref="G2:K2"/>
    <mergeCell ref="L3:L7"/>
    <mergeCell ref="M3:M7"/>
    <mergeCell ref="H3:H7"/>
    <mergeCell ref="D3:D7"/>
    <mergeCell ref="L2:W2"/>
    <mergeCell ref="A17:A21"/>
    <mergeCell ref="F3:F7"/>
    <mergeCell ref="E3:E7"/>
    <mergeCell ref="J3:J7"/>
    <mergeCell ref="N3:N7"/>
    <mergeCell ref="O3:O7"/>
    <mergeCell ref="S3:S7"/>
    <mergeCell ref="I3:I7"/>
    <mergeCell ref="R3:R7"/>
    <mergeCell ref="A22:B22"/>
    <mergeCell ref="A8:A11"/>
    <mergeCell ref="A2:A7"/>
    <mergeCell ref="C2:C7"/>
    <mergeCell ref="A12:A16"/>
  </mergeCells>
  <phoneticPr fontId="1"/>
  <printOptions horizontalCentered="1" gridLinesSet="0"/>
  <pageMargins left="0.27559055118110237" right="0.51181102362204722" top="0.74803149606299213" bottom="0.35433070866141736" header="0.31496062992125984" footer="0.31496062992125984"/>
  <pageSetup paperSize="9" scale="94" firstPageNumber="55" orientation="landscape" useFirstPageNumber="1" r:id="rId1"/>
  <headerFooter alignWithMargins="0"/>
  <ignoredErrors>
    <ignoredError sqref="K11 F11 W11 F16:K16 L16:S16 K21:K22 T16:W16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syncVertical="1" syncRef="A1" transitionEvaluation="1">
    <tabColor rgb="FFFFFF00"/>
  </sheetPr>
  <dimension ref="A1:AS20"/>
  <sheetViews>
    <sheetView view="pageBreakPreview" zoomScaleNormal="100" zoomScaleSheetLayoutView="100" workbookViewId="0"/>
  </sheetViews>
  <sheetFormatPr defaultColWidth="10.69921875" defaultRowHeight="23.1" customHeight="1" x14ac:dyDescent="0.25"/>
  <cols>
    <col min="1" max="1" width="2.59765625" style="187" customWidth="1"/>
    <col min="2" max="2" width="11" style="187" customWidth="1"/>
    <col min="3" max="6" width="5.796875" style="187" customWidth="1"/>
    <col min="7" max="9" width="7.09765625" style="187" customWidth="1"/>
    <col min="10" max="10" width="4.59765625" style="187" customWidth="1"/>
    <col min="11" max="11" width="6.796875" style="187" customWidth="1"/>
    <col min="12" max="12" width="4.59765625" style="187" customWidth="1"/>
    <col min="13" max="13" width="6.796875" style="187" customWidth="1"/>
    <col min="14" max="14" width="4.59765625" style="187" customWidth="1"/>
    <col min="15" max="15" width="6.796875" style="187" customWidth="1"/>
    <col min="16" max="16" width="4.59765625" style="187" customWidth="1"/>
    <col min="17" max="17" width="8.5" style="187" customWidth="1"/>
    <col min="18" max="29" width="7.5" style="187" customWidth="1"/>
    <col min="30" max="30" width="5.69921875" style="187" customWidth="1"/>
    <col min="31" max="31" width="6.19921875" style="187" customWidth="1"/>
    <col min="32" max="33" width="5.59765625" style="187" customWidth="1"/>
    <col min="34" max="34" width="6.19921875" style="187" customWidth="1"/>
    <col min="35" max="36" width="5.59765625" style="187" customWidth="1"/>
    <col min="37" max="37" width="6.19921875" style="187" customWidth="1"/>
    <col min="38" max="39" width="5.59765625" style="187" customWidth="1"/>
    <col min="40" max="40" width="6.19921875" style="187" customWidth="1"/>
    <col min="41" max="41" width="5.59765625" style="187" customWidth="1"/>
    <col min="42" max="42" width="7.796875" style="187" customWidth="1"/>
    <col min="43" max="43" width="6.296875" style="187" customWidth="1"/>
    <col min="44" max="44" width="7.796875" style="187" customWidth="1"/>
    <col min="45" max="45" width="10.59765625" style="187" customWidth="1"/>
    <col min="46" max="16384" width="10.69921875" style="187"/>
  </cols>
  <sheetData>
    <row r="1" spans="1:45" ht="18" customHeight="1" x14ac:dyDescent="0.25">
      <c r="A1" s="190" t="s">
        <v>160</v>
      </c>
      <c r="B1" s="191"/>
      <c r="C1" s="188"/>
      <c r="D1" s="188"/>
      <c r="E1" s="188"/>
      <c r="F1" s="188"/>
      <c r="G1" s="188"/>
      <c r="H1" s="188"/>
      <c r="I1" s="188"/>
      <c r="J1" s="189"/>
      <c r="K1" s="188"/>
      <c r="L1" s="188"/>
      <c r="M1" s="188"/>
      <c r="N1" s="188"/>
      <c r="O1" s="188"/>
      <c r="P1" s="188"/>
      <c r="Q1" s="188"/>
      <c r="R1" s="189"/>
      <c r="S1" s="188"/>
      <c r="T1" s="188"/>
      <c r="U1" s="188"/>
      <c r="V1" s="188"/>
      <c r="W1" s="188"/>
      <c r="X1" s="188"/>
      <c r="Y1" s="188"/>
      <c r="Z1" s="188"/>
      <c r="AA1" s="188"/>
      <c r="AB1" s="188"/>
      <c r="AC1" s="188"/>
      <c r="AD1" s="188"/>
      <c r="AE1" s="188"/>
      <c r="AF1" s="188"/>
      <c r="AG1" s="188"/>
      <c r="AH1" s="188"/>
      <c r="AI1" s="188"/>
      <c r="AJ1" s="188"/>
      <c r="AK1" s="188"/>
      <c r="AL1" s="188"/>
      <c r="AM1" s="188"/>
      <c r="AN1" s="188"/>
      <c r="AO1" s="188"/>
      <c r="AP1" s="188"/>
      <c r="AQ1" s="188"/>
      <c r="AR1" s="188"/>
      <c r="AS1" s="188"/>
    </row>
    <row r="2" spans="1:45" ht="18" customHeight="1" x14ac:dyDescent="0.25">
      <c r="B2" s="192"/>
      <c r="C2" s="192" t="s">
        <v>300</v>
      </c>
      <c r="D2" s="193"/>
      <c r="E2" s="193"/>
      <c r="F2" s="193"/>
      <c r="G2" s="193"/>
      <c r="H2" s="406" t="s">
        <v>232</v>
      </c>
      <c r="I2" s="406"/>
      <c r="J2" s="192" t="s">
        <v>181</v>
      </c>
      <c r="K2" s="193"/>
      <c r="L2" s="193"/>
      <c r="M2" s="193"/>
      <c r="N2" s="193"/>
      <c r="O2" s="193"/>
      <c r="P2" s="193"/>
      <c r="Q2" s="535" t="s">
        <v>233</v>
      </c>
      <c r="R2" s="192" t="s">
        <v>301</v>
      </c>
      <c r="S2" s="193"/>
      <c r="T2" s="193"/>
      <c r="U2" s="193"/>
      <c r="V2" s="193"/>
      <c r="W2" s="193"/>
      <c r="X2" s="193"/>
      <c r="Y2" s="193"/>
      <c r="Z2" s="193"/>
      <c r="AA2" s="193"/>
      <c r="AB2" s="193"/>
      <c r="AC2" s="535" t="s">
        <v>232</v>
      </c>
      <c r="AD2" s="192" t="s">
        <v>299</v>
      </c>
      <c r="AE2" s="193"/>
      <c r="AF2" s="193"/>
      <c r="AG2" s="193"/>
      <c r="AH2" s="193"/>
      <c r="AI2" s="193"/>
      <c r="AJ2" s="193"/>
      <c r="AK2" s="193"/>
      <c r="AL2" s="193"/>
      <c r="AM2" s="193"/>
      <c r="AN2" s="193"/>
      <c r="AO2" s="193"/>
      <c r="AP2" s="193"/>
      <c r="AQ2" s="193"/>
      <c r="AR2" s="535" t="s">
        <v>232</v>
      </c>
      <c r="AS2" s="534"/>
    </row>
    <row r="3" spans="1:45" ht="21.75" customHeight="1" x14ac:dyDescent="0.25">
      <c r="A3" s="407" t="s">
        <v>50</v>
      </c>
      <c r="B3" s="379" t="s">
        <v>182</v>
      </c>
      <c r="C3" s="397" t="s">
        <v>116</v>
      </c>
      <c r="D3" s="398"/>
      <c r="E3" s="398"/>
      <c r="F3" s="399"/>
      <c r="G3" s="403" t="s">
        <v>117</v>
      </c>
      <c r="H3" s="398"/>
      <c r="I3" s="398"/>
      <c r="J3" s="382" t="s">
        <v>16</v>
      </c>
      <c r="K3" s="383"/>
      <c r="L3" s="383"/>
      <c r="M3" s="383"/>
      <c r="N3" s="383" t="s">
        <v>118</v>
      </c>
      <c r="O3" s="383"/>
      <c r="P3" s="383"/>
      <c r="Q3" s="384"/>
      <c r="R3" s="382" t="s">
        <v>119</v>
      </c>
      <c r="S3" s="383"/>
      <c r="T3" s="383"/>
      <c r="U3" s="383"/>
      <c r="V3" s="383"/>
      <c r="W3" s="383"/>
      <c r="X3" s="383"/>
      <c r="Y3" s="383"/>
      <c r="Z3" s="383"/>
      <c r="AA3" s="383"/>
      <c r="AB3" s="383"/>
      <c r="AC3" s="410"/>
      <c r="AD3" s="382" t="s">
        <v>120</v>
      </c>
      <c r="AE3" s="383"/>
      <c r="AF3" s="383"/>
      <c r="AG3" s="383"/>
      <c r="AH3" s="383"/>
      <c r="AI3" s="383"/>
      <c r="AJ3" s="383"/>
      <c r="AK3" s="383"/>
      <c r="AL3" s="383"/>
      <c r="AM3" s="383"/>
      <c r="AN3" s="383"/>
      <c r="AO3" s="384"/>
      <c r="AP3" s="403" t="s">
        <v>183</v>
      </c>
      <c r="AQ3" s="398"/>
      <c r="AR3" s="411"/>
      <c r="AS3" s="389" t="s">
        <v>184</v>
      </c>
    </row>
    <row r="4" spans="1:45" ht="21.75" customHeight="1" x14ac:dyDescent="0.25">
      <c r="A4" s="408"/>
      <c r="B4" s="380"/>
      <c r="C4" s="400"/>
      <c r="D4" s="401"/>
      <c r="E4" s="401"/>
      <c r="F4" s="402"/>
      <c r="G4" s="404"/>
      <c r="H4" s="401"/>
      <c r="I4" s="401"/>
      <c r="J4" s="396" t="s">
        <v>121</v>
      </c>
      <c r="K4" s="388"/>
      <c r="L4" s="388" t="s">
        <v>122</v>
      </c>
      <c r="M4" s="388"/>
      <c r="N4" s="388" t="s">
        <v>123</v>
      </c>
      <c r="O4" s="388"/>
      <c r="P4" s="388" t="s">
        <v>124</v>
      </c>
      <c r="Q4" s="392"/>
      <c r="R4" s="393" t="s">
        <v>125</v>
      </c>
      <c r="S4" s="378"/>
      <c r="T4" s="378"/>
      <c r="U4" s="378" t="s">
        <v>126</v>
      </c>
      <c r="V4" s="378"/>
      <c r="W4" s="378"/>
      <c r="X4" s="378" t="s">
        <v>284</v>
      </c>
      <c r="Y4" s="378"/>
      <c r="Z4" s="378"/>
      <c r="AA4" s="378" t="s">
        <v>127</v>
      </c>
      <c r="AB4" s="378"/>
      <c r="AC4" s="405"/>
      <c r="AD4" s="393" t="s">
        <v>125</v>
      </c>
      <c r="AE4" s="378"/>
      <c r="AF4" s="378"/>
      <c r="AG4" s="378" t="s">
        <v>128</v>
      </c>
      <c r="AH4" s="378"/>
      <c r="AI4" s="378"/>
      <c r="AJ4" s="378" t="s">
        <v>284</v>
      </c>
      <c r="AK4" s="378"/>
      <c r="AL4" s="378"/>
      <c r="AM4" s="378" t="s">
        <v>127</v>
      </c>
      <c r="AN4" s="378"/>
      <c r="AO4" s="413"/>
      <c r="AP4" s="404"/>
      <c r="AQ4" s="401"/>
      <c r="AR4" s="412"/>
      <c r="AS4" s="390"/>
    </row>
    <row r="5" spans="1:45" ht="21.75" customHeight="1" x14ac:dyDescent="0.25">
      <c r="A5" s="409"/>
      <c r="B5" s="381"/>
      <c r="C5" s="194" t="s">
        <v>129</v>
      </c>
      <c r="D5" s="194" t="s">
        <v>130</v>
      </c>
      <c r="E5" s="194" t="s">
        <v>18</v>
      </c>
      <c r="F5" s="194" t="s">
        <v>17</v>
      </c>
      <c r="G5" s="195" t="s">
        <v>131</v>
      </c>
      <c r="H5" s="194" t="s">
        <v>132</v>
      </c>
      <c r="I5" s="196" t="s">
        <v>17</v>
      </c>
      <c r="J5" s="197" t="s">
        <v>19</v>
      </c>
      <c r="K5" s="194" t="s">
        <v>20</v>
      </c>
      <c r="L5" s="194" t="s">
        <v>19</v>
      </c>
      <c r="M5" s="194" t="s">
        <v>20</v>
      </c>
      <c r="N5" s="194" t="s">
        <v>19</v>
      </c>
      <c r="O5" s="194" t="s">
        <v>20</v>
      </c>
      <c r="P5" s="194" t="s">
        <v>19</v>
      </c>
      <c r="Q5" s="196" t="s">
        <v>20</v>
      </c>
      <c r="R5" s="197" t="s">
        <v>133</v>
      </c>
      <c r="S5" s="194" t="s">
        <v>286</v>
      </c>
      <c r="T5" s="194" t="s">
        <v>276</v>
      </c>
      <c r="U5" s="194" t="s">
        <v>133</v>
      </c>
      <c r="V5" s="194" t="s">
        <v>21</v>
      </c>
      <c r="W5" s="194" t="s">
        <v>134</v>
      </c>
      <c r="X5" s="194" t="s">
        <v>265</v>
      </c>
      <c r="Y5" s="194" t="s">
        <v>286</v>
      </c>
      <c r="Z5" s="194" t="s">
        <v>134</v>
      </c>
      <c r="AA5" s="194" t="s">
        <v>133</v>
      </c>
      <c r="AB5" s="194" t="s">
        <v>21</v>
      </c>
      <c r="AC5" s="198" t="s">
        <v>134</v>
      </c>
      <c r="AD5" s="197" t="s">
        <v>213</v>
      </c>
      <c r="AE5" s="194" t="s">
        <v>21</v>
      </c>
      <c r="AF5" s="194" t="s">
        <v>214</v>
      </c>
      <c r="AG5" s="195" t="s">
        <v>213</v>
      </c>
      <c r="AH5" s="194" t="s">
        <v>21</v>
      </c>
      <c r="AI5" s="194" t="s">
        <v>214</v>
      </c>
      <c r="AJ5" s="195" t="s">
        <v>213</v>
      </c>
      <c r="AK5" s="194" t="s">
        <v>21</v>
      </c>
      <c r="AL5" s="194" t="s">
        <v>214</v>
      </c>
      <c r="AM5" s="195" t="s">
        <v>213</v>
      </c>
      <c r="AN5" s="194" t="s">
        <v>21</v>
      </c>
      <c r="AO5" s="194" t="s">
        <v>214</v>
      </c>
      <c r="AP5" s="194" t="s">
        <v>185</v>
      </c>
      <c r="AQ5" s="194" t="s">
        <v>21</v>
      </c>
      <c r="AR5" s="198" t="s">
        <v>186</v>
      </c>
      <c r="AS5" s="391"/>
    </row>
    <row r="6" spans="1:45" ht="24.75" customHeight="1" x14ac:dyDescent="0.25">
      <c r="A6" s="358" t="s">
        <v>76</v>
      </c>
      <c r="B6" s="292" t="s">
        <v>288</v>
      </c>
      <c r="C6" s="285"/>
      <c r="D6" s="285"/>
      <c r="E6" s="285"/>
      <c r="F6" s="324">
        <f t="shared" ref="F6:F13" si="0">SUM(C6:E6)</f>
        <v>0</v>
      </c>
      <c r="G6" s="285">
        <v>22340</v>
      </c>
      <c r="H6" s="285" t="s">
        <v>112</v>
      </c>
      <c r="I6" s="325">
        <f t="shared" ref="I6:I20" si="1">(G6+H6)</f>
        <v>22340</v>
      </c>
      <c r="J6" s="326">
        <v>20</v>
      </c>
      <c r="K6" s="285">
        <v>56759.3</v>
      </c>
      <c r="L6" s="285"/>
      <c r="M6" s="285"/>
      <c r="N6" s="285">
        <v>4</v>
      </c>
      <c r="O6" s="285">
        <v>40000</v>
      </c>
      <c r="P6" s="285">
        <v>27</v>
      </c>
      <c r="Q6" s="327">
        <v>1085800</v>
      </c>
      <c r="R6" s="326">
        <v>3528.2159999999999</v>
      </c>
      <c r="S6" s="285"/>
      <c r="T6" s="285">
        <v>3631.4569999999999</v>
      </c>
      <c r="U6" s="285">
        <v>2371.5810000000001</v>
      </c>
      <c r="V6" s="285"/>
      <c r="W6" s="285">
        <v>2111.058</v>
      </c>
      <c r="X6" s="285">
        <v>32771.534</v>
      </c>
      <c r="Y6" s="285"/>
      <c r="Z6" s="285">
        <v>35510.720999999998</v>
      </c>
      <c r="AA6" s="324">
        <f>((R6+U6)+X6)</f>
        <v>38671.330999999998</v>
      </c>
      <c r="AB6" s="324">
        <f t="shared" ref="AA6:AC8" si="2">((S6+V6)+Y6)</f>
        <v>0</v>
      </c>
      <c r="AC6" s="328">
        <f t="shared" si="2"/>
        <v>41253.235999999997</v>
      </c>
      <c r="AD6" s="326"/>
      <c r="AE6" s="285"/>
      <c r="AF6" s="285"/>
      <c r="AG6" s="285"/>
      <c r="AH6" s="285"/>
      <c r="AI6" s="285"/>
      <c r="AJ6" s="329"/>
      <c r="AK6" s="285"/>
      <c r="AL6" s="285"/>
      <c r="AM6" s="330">
        <f t="shared" ref="AM6:AO8" si="3">((AD6+AG6)+AJ6)</f>
        <v>0</v>
      </c>
      <c r="AN6" s="324">
        <f t="shared" si="3"/>
        <v>0</v>
      </c>
      <c r="AO6" s="324">
        <f t="shared" si="3"/>
        <v>0</v>
      </c>
      <c r="AP6" s="324">
        <f>(AA6+AM6)</f>
        <v>38671.330999999998</v>
      </c>
      <c r="AQ6" s="324">
        <f>(AB6+AN6)</f>
        <v>0</v>
      </c>
      <c r="AR6" s="328">
        <f>(AC6+AO6)</f>
        <v>41253.235999999997</v>
      </c>
      <c r="AS6" s="292" t="s">
        <v>4</v>
      </c>
    </row>
    <row r="7" spans="1:45" ht="24.75" customHeight="1" x14ac:dyDescent="0.25">
      <c r="A7" s="359"/>
      <c r="B7" s="300" t="s">
        <v>289</v>
      </c>
      <c r="C7" s="286"/>
      <c r="D7" s="286"/>
      <c r="E7" s="286"/>
      <c r="F7" s="331">
        <f t="shared" si="0"/>
        <v>0</v>
      </c>
      <c r="G7" s="286">
        <v>23000</v>
      </c>
      <c r="H7" s="286"/>
      <c r="I7" s="332">
        <f t="shared" si="1"/>
        <v>23000</v>
      </c>
      <c r="J7" s="333"/>
      <c r="K7" s="286"/>
      <c r="L7" s="286"/>
      <c r="M7" s="286"/>
      <c r="N7" s="286">
        <v>7</v>
      </c>
      <c r="O7" s="286">
        <v>210000</v>
      </c>
      <c r="P7" s="286">
        <v>12</v>
      </c>
      <c r="Q7" s="289">
        <v>313100</v>
      </c>
      <c r="R7" s="333"/>
      <c r="S7" s="286"/>
      <c r="T7" s="286"/>
      <c r="U7" s="286">
        <v>2183.89</v>
      </c>
      <c r="V7" s="286"/>
      <c r="W7" s="286">
        <v>2599.85</v>
      </c>
      <c r="X7" s="286">
        <v>4441.9350000000004</v>
      </c>
      <c r="Y7" s="286"/>
      <c r="Z7" s="286">
        <v>4745.1850000000004</v>
      </c>
      <c r="AA7" s="331">
        <f t="shared" si="2"/>
        <v>6625.8250000000007</v>
      </c>
      <c r="AB7" s="331">
        <f t="shared" si="2"/>
        <v>0</v>
      </c>
      <c r="AC7" s="334">
        <f>((T7+W7)+Z7)</f>
        <v>7345.0349999999999</v>
      </c>
      <c r="AD7" s="333"/>
      <c r="AE7" s="286"/>
      <c r="AF7" s="286"/>
      <c r="AG7" s="286"/>
      <c r="AH7" s="286"/>
      <c r="AI7" s="286"/>
      <c r="AJ7" s="286"/>
      <c r="AK7" s="286"/>
      <c r="AL7" s="286"/>
      <c r="AM7" s="331">
        <f t="shared" si="3"/>
        <v>0</v>
      </c>
      <c r="AN7" s="331">
        <f t="shared" si="3"/>
        <v>0</v>
      </c>
      <c r="AO7" s="331">
        <f t="shared" si="3"/>
        <v>0</v>
      </c>
      <c r="AP7" s="331">
        <f>(AA7+AM7)</f>
        <v>6625.8250000000007</v>
      </c>
      <c r="AQ7" s="331">
        <f>(AB7+AN7)</f>
        <v>0</v>
      </c>
      <c r="AR7" s="334">
        <f>(AC7+AO7)</f>
        <v>7345.0349999999999</v>
      </c>
      <c r="AS7" s="300" t="s">
        <v>5</v>
      </c>
    </row>
    <row r="8" spans="1:45" ht="24.75" customHeight="1" x14ac:dyDescent="0.25">
      <c r="A8" s="359"/>
      <c r="B8" s="300" t="s">
        <v>6</v>
      </c>
      <c r="C8" s="286"/>
      <c r="D8" s="286"/>
      <c r="E8" s="286"/>
      <c r="F8" s="331">
        <f t="shared" si="0"/>
        <v>0</v>
      </c>
      <c r="G8" s="286"/>
      <c r="H8" s="286"/>
      <c r="I8" s="332">
        <f t="shared" si="1"/>
        <v>0</v>
      </c>
      <c r="J8" s="333"/>
      <c r="K8" s="286"/>
      <c r="L8" s="286"/>
      <c r="M8" s="286"/>
      <c r="N8" s="286"/>
      <c r="O8" s="286"/>
      <c r="P8" s="286"/>
      <c r="Q8" s="289"/>
      <c r="R8" s="333"/>
      <c r="S8" s="286"/>
      <c r="T8" s="286"/>
      <c r="U8" s="286"/>
      <c r="V8" s="286"/>
      <c r="W8" s="286"/>
      <c r="X8" s="286"/>
      <c r="Y8" s="286"/>
      <c r="Z8" s="286"/>
      <c r="AA8" s="331">
        <f t="shared" si="2"/>
        <v>0</v>
      </c>
      <c r="AB8" s="331">
        <f t="shared" si="2"/>
        <v>0</v>
      </c>
      <c r="AC8" s="334">
        <f t="shared" si="2"/>
        <v>0</v>
      </c>
      <c r="AD8" s="333"/>
      <c r="AE8" s="286"/>
      <c r="AF8" s="286"/>
      <c r="AG8" s="286"/>
      <c r="AH8" s="286"/>
      <c r="AI8" s="286"/>
      <c r="AJ8" s="286"/>
      <c r="AK8" s="286"/>
      <c r="AL8" s="286"/>
      <c r="AM8" s="331">
        <f t="shared" si="3"/>
        <v>0</v>
      </c>
      <c r="AN8" s="331">
        <f t="shared" si="3"/>
        <v>0</v>
      </c>
      <c r="AO8" s="331">
        <f t="shared" si="3"/>
        <v>0</v>
      </c>
      <c r="AP8" s="331">
        <f>(AA8+AM8)</f>
        <v>0</v>
      </c>
      <c r="AQ8" s="331">
        <f>(AB8+AN8)</f>
        <v>0</v>
      </c>
      <c r="AR8" s="334">
        <f>(AC8+AO8)</f>
        <v>0</v>
      </c>
      <c r="AS8" s="300" t="s">
        <v>6</v>
      </c>
    </row>
    <row r="9" spans="1:45" ht="24.75" customHeight="1" x14ac:dyDescent="0.25">
      <c r="A9" s="360"/>
      <c r="B9" s="48" t="s">
        <v>7</v>
      </c>
      <c r="C9" s="287">
        <f>SUM(C6:C8)</f>
        <v>0</v>
      </c>
      <c r="D9" s="287">
        <f>SUM(D6:D8)</f>
        <v>0</v>
      </c>
      <c r="E9" s="287">
        <f>SUM(E6:E8)</f>
        <v>0</v>
      </c>
      <c r="F9" s="287">
        <f t="shared" si="0"/>
        <v>0</v>
      </c>
      <c r="G9" s="287">
        <f>SUM(G6:G8)</f>
        <v>45340</v>
      </c>
      <c r="H9" s="287">
        <f>SUM(H6:H8)</f>
        <v>0</v>
      </c>
      <c r="I9" s="335">
        <f t="shared" si="1"/>
        <v>45340</v>
      </c>
      <c r="J9" s="336">
        <f t="shared" ref="J9:Z9" si="4">SUM(J6:J8)</f>
        <v>20</v>
      </c>
      <c r="K9" s="287">
        <f t="shared" si="4"/>
        <v>56759.3</v>
      </c>
      <c r="L9" s="287">
        <f t="shared" si="4"/>
        <v>0</v>
      </c>
      <c r="M9" s="287">
        <f t="shared" si="4"/>
        <v>0</v>
      </c>
      <c r="N9" s="287">
        <f t="shared" si="4"/>
        <v>11</v>
      </c>
      <c r="O9" s="287">
        <f t="shared" si="4"/>
        <v>250000</v>
      </c>
      <c r="P9" s="287">
        <f t="shared" si="4"/>
        <v>39</v>
      </c>
      <c r="Q9" s="337">
        <f t="shared" si="4"/>
        <v>1398900</v>
      </c>
      <c r="R9" s="336">
        <f t="shared" si="4"/>
        <v>3528.2159999999999</v>
      </c>
      <c r="S9" s="287">
        <f t="shared" si="4"/>
        <v>0</v>
      </c>
      <c r="T9" s="287">
        <f t="shared" si="4"/>
        <v>3631.4569999999999</v>
      </c>
      <c r="U9" s="287">
        <f t="shared" si="4"/>
        <v>4555.4709999999995</v>
      </c>
      <c r="V9" s="287">
        <f t="shared" si="4"/>
        <v>0</v>
      </c>
      <c r="W9" s="287">
        <f t="shared" si="4"/>
        <v>4710.9079999999994</v>
      </c>
      <c r="X9" s="287">
        <f t="shared" si="4"/>
        <v>37213.468999999997</v>
      </c>
      <c r="Y9" s="287">
        <f t="shared" si="4"/>
        <v>0</v>
      </c>
      <c r="Z9" s="287">
        <f t="shared" si="4"/>
        <v>40255.905999999995</v>
      </c>
      <c r="AA9" s="287">
        <f t="shared" ref="AA9:AA19" si="5">((R9+U9)+X9)</f>
        <v>45297.155999999995</v>
      </c>
      <c r="AB9" s="287">
        <f t="shared" ref="AB9:AB18" si="6">((S9+V9)+Y9)</f>
        <v>0</v>
      </c>
      <c r="AC9" s="337">
        <f t="shared" ref="AC9:AC18" si="7">((T9+W9)+Z9)</f>
        <v>48598.270999999993</v>
      </c>
      <c r="AD9" s="336">
        <f t="shared" ref="AD9:AL9" si="8">SUM(AD6:AD8)</f>
        <v>0</v>
      </c>
      <c r="AE9" s="287">
        <f t="shared" si="8"/>
        <v>0</v>
      </c>
      <c r="AF9" s="287">
        <f t="shared" si="8"/>
        <v>0</v>
      </c>
      <c r="AG9" s="287">
        <f t="shared" si="8"/>
        <v>0</v>
      </c>
      <c r="AH9" s="287">
        <f t="shared" si="8"/>
        <v>0</v>
      </c>
      <c r="AI9" s="287">
        <f t="shared" si="8"/>
        <v>0</v>
      </c>
      <c r="AJ9" s="287">
        <f t="shared" si="8"/>
        <v>0</v>
      </c>
      <c r="AK9" s="287">
        <f t="shared" si="8"/>
        <v>0</v>
      </c>
      <c r="AL9" s="287">
        <f t="shared" si="8"/>
        <v>0</v>
      </c>
      <c r="AM9" s="287">
        <f t="shared" ref="AM9:AM18" si="9">((AD9+AG9)+AJ9)</f>
        <v>0</v>
      </c>
      <c r="AN9" s="287">
        <f t="shared" ref="AN9:AN18" si="10">((AE9+AH9)+AK9)</f>
        <v>0</v>
      </c>
      <c r="AO9" s="287">
        <f t="shared" ref="AO9:AO18" si="11">((AF9+AI9)+AL9)</f>
        <v>0</v>
      </c>
      <c r="AP9" s="287">
        <f>SUM(AP6:AP8)</f>
        <v>45297.156000000003</v>
      </c>
      <c r="AQ9" s="287">
        <f>SUM(AQ6:AQ8)</f>
        <v>0</v>
      </c>
      <c r="AR9" s="337">
        <f>SUM(AR6:AR8)</f>
        <v>48598.270999999993</v>
      </c>
      <c r="AS9" s="48" t="s">
        <v>7</v>
      </c>
    </row>
    <row r="10" spans="1:45" ht="24.75" customHeight="1" x14ac:dyDescent="0.25">
      <c r="A10" s="358" t="s">
        <v>80</v>
      </c>
      <c r="B10" s="292" t="s">
        <v>8</v>
      </c>
      <c r="C10" s="285"/>
      <c r="D10" s="285"/>
      <c r="E10" s="285"/>
      <c r="F10" s="324">
        <f t="shared" si="0"/>
        <v>0</v>
      </c>
      <c r="G10" s="285"/>
      <c r="H10" s="285"/>
      <c r="I10" s="325">
        <f t="shared" si="1"/>
        <v>0</v>
      </c>
      <c r="J10" s="326"/>
      <c r="K10" s="285"/>
      <c r="L10" s="285"/>
      <c r="M10" s="285"/>
      <c r="N10" s="285"/>
      <c r="O10" s="285"/>
      <c r="P10" s="285"/>
      <c r="Q10" s="327"/>
      <c r="R10" s="326">
        <v>19032.898000000001</v>
      </c>
      <c r="S10" s="285"/>
      <c r="T10" s="285">
        <v>20256.182000000001</v>
      </c>
      <c r="U10" s="285">
        <f>288.569+2719.2+111.397+11731.286</f>
        <v>14850.451999999999</v>
      </c>
      <c r="V10" s="285"/>
      <c r="W10" s="285">
        <f>320.551+2805+120.505+13600.346</f>
        <v>16846.401999999998</v>
      </c>
      <c r="X10" s="285"/>
      <c r="Y10" s="285"/>
      <c r="Z10" s="285"/>
      <c r="AA10" s="324">
        <f t="shared" si="5"/>
        <v>33883.35</v>
      </c>
      <c r="AB10" s="324">
        <f t="shared" si="6"/>
        <v>0</v>
      </c>
      <c r="AC10" s="328">
        <f>((T10+W10)+Z10)</f>
        <v>37102.584000000003</v>
      </c>
      <c r="AD10" s="326"/>
      <c r="AE10" s="285"/>
      <c r="AF10" s="285"/>
      <c r="AG10" s="285"/>
      <c r="AH10" s="285"/>
      <c r="AI10" s="285"/>
      <c r="AJ10" s="285"/>
      <c r="AK10" s="285"/>
      <c r="AL10" s="285"/>
      <c r="AM10" s="324">
        <f t="shared" si="9"/>
        <v>0</v>
      </c>
      <c r="AN10" s="324">
        <f>((AE10+AH10)+AK10)</f>
        <v>0</v>
      </c>
      <c r="AO10" s="324">
        <f t="shared" si="11"/>
        <v>0</v>
      </c>
      <c r="AP10" s="324">
        <f>(AA10+AM10)</f>
        <v>33883.35</v>
      </c>
      <c r="AQ10" s="324">
        <f>(AB10+AN10)</f>
        <v>0</v>
      </c>
      <c r="AR10" s="328">
        <f>(AC10+AO10)</f>
        <v>37102.584000000003</v>
      </c>
      <c r="AS10" s="292" t="s">
        <v>8</v>
      </c>
    </row>
    <row r="11" spans="1:45" ht="24.75" customHeight="1" x14ac:dyDescent="0.25">
      <c r="A11" s="359"/>
      <c r="B11" s="300" t="s">
        <v>10</v>
      </c>
      <c r="C11" s="286"/>
      <c r="D11" s="286"/>
      <c r="E11" s="286"/>
      <c r="F11" s="331">
        <f t="shared" si="0"/>
        <v>0</v>
      </c>
      <c r="G11" s="286"/>
      <c r="H11" s="286"/>
      <c r="I11" s="332">
        <f t="shared" si="1"/>
        <v>0</v>
      </c>
      <c r="J11" s="333">
        <v>7</v>
      </c>
      <c r="K11" s="286">
        <v>122000</v>
      </c>
      <c r="L11" s="286">
        <v>1</v>
      </c>
      <c r="M11" s="286">
        <v>5000</v>
      </c>
      <c r="N11" s="286"/>
      <c r="O11" s="286"/>
      <c r="P11" s="286"/>
      <c r="Q11" s="289"/>
      <c r="R11" s="338">
        <v>6874.14</v>
      </c>
      <c r="S11" s="286"/>
      <c r="T11" s="286">
        <v>6989.91</v>
      </c>
      <c r="U11" s="286">
        <v>1105.1859999999999</v>
      </c>
      <c r="V11" s="339">
        <v>619.41200000000003</v>
      </c>
      <c r="W11" s="286">
        <v>1210.0509999999999</v>
      </c>
      <c r="X11" s="286"/>
      <c r="Y11" s="286"/>
      <c r="Z11" s="286"/>
      <c r="AA11" s="331">
        <f t="shared" si="5"/>
        <v>7979.326</v>
      </c>
      <c r="AB11" s="331">
        <f t="shared" si="6"/>
        <v>619.41200000000003</v>
      </c>
      <c r="AC11" s="334">
        <f t="shared" si="7"/>
        <v>8199.9609999999993</v>
      </c>
      <c r="AD11" s="333"/>
      <c r="AE11" s="286"/>
      <c r="AF11" s="286"/>
      <c r="AG11" s="286"/>
      <c r="AH11" s="286"/>
      <c r="AI11" s="286"/>
      <c r="AJ11" s="286"/>
      <c r="AK11" s="286"/>
      <c r="AL11" s="286"/>
      <c r="AM11" s="331">
        <f t="shared" si="9"/>
        <v>0</v>
      </c>
      <c r="AN11" s="331">
        <f t="shared" si="10"/>
        <v>0</v>
      </c>
      <c r="AO11" s="331">
        <f t="shared" si="11"/>
        <v>0</v>
      </c>
      <c r="AP11" s="331">
        <f>(AA11+AM11)</f>
        <v>7979.326</v>
      </c>
      <c r="AQ11" s="331">
        <f>(AB11+AN11)</f>
        <v>619.41200000000003</v>
      </c>
      <c r="AR11" s="334">
        <f>(AC11+AO11)</f>
        <v>8199.9609999999993</v>
      </c>
      <c r="AS11" s="300" t="s">
        <v>10</v>
      </c>
    </row>
    <row r="12" spans="1:45" ht="24.75" customHeight="1" x14ac:dyDescent="0.25">
      <c r="A12" s="359"/>
      <c r="B12" s="300" t="s">
        <v>249</v>
      </c>
      <c r="C12" s="286"/>
      <c r="D12" s="286"/>
      <c r="E12" s="286"/>
      <c r="F12" s="340">
        <f>SUM(C12:E12)</f>
        <v>0</v>
      </c>
      <c r="G12" s="341"/>
      <c r="H12" s="341"/>
      <c r="I12" s="340">
        <f>SUM(F12:H12)</f>
        <v>0</v>
      </c>
      <c r="J12" s="342">
        <v>1</v>
      </c>
      <c r="K12" s="341">
        <v>1000</v>
      </c>
      <c r="L12" s="286"/>
      <c r="M12" s="286"/>
      <c r="N12" s="286"/>
      <c r="O12" s="286"/>
      <c r="P12" s="286">
        <v>19</v>
      </c>
      <c r="Q12" s="289">
        <v>1559350</v>
      </c>
      <c r="R12" s="333"/>
      <c r="S12" s="286"/>
      <c r="T12" s="286"/>
      <c r="U12" s="286">
        <v>13858.34</v>
      </c>
      <c r="V12" s="286">
        <v>926.46500000000003</v>
      </c>
      <c r="W12" s="286">
        <v>15380.157999999999</v>
      </c>
      <c r="X12" s="286"/>
      <c r="Y12" s="286"/>
      <c r="Z12" s="286"/>
      <c r="AA12" s="331">
        <f>((R12+U12)+X12)</f>
        <v>13858.34</v>
      </c>
      <c r="AB12" s="331">
        <f>((S12+V12)+Y12)</f>
        <v>926.46500000000003</v>
      </c>
      <c r="AC12" s="334">
        <f>((T12+W12)+Z12)</f>
        <v>15380.157999999999</v>
      </c>
      <c r="AD12" s="333"/>
      <c r="AE12" s="286"/>
      <c r="AF12" s="286"/>
      <c r="AG12" s="286"/>
      <c r="AH12" s="286"/>
      <c r="AI12" s="286"/>
      <c r="AJ12" s="286"/>
      <c r="AK12" s="286"/>
      <c r="AL12" s="286"/>
      <c r="AM12" s="331">
        <f>((AD12+AG12)+AJ12)</f>
        <v>0</v>
      </c>
      <c r="AN12" s="331">
        <f t="shared" si="10"/>
        <v>0</v>
      </c>
      <c r="AO12" s="331">
        <f t="shared" si="11"/>
        <v>0</v>
      </c>
      <c r="AP12" s="331">
        <f>(AA12+AM12)</f>
        <v>13858.34</v>
      </c>
      <c r="AQ12" s="331">
        <f>(AB12+AN12)</f>
        <v>926.46500000000003</v>
      </c>
      <c r="AR12" s="334">
        <f>(AC12+AO12)</f>
        <v>15380.157999999999</v>
      </c>
      <c r="AS12" s="300" t="s">
        <v>248</v>
      </c>
    </row>
    <row r="13" spans="1:45" ht="24.75" customHeight="1" x14ac:dyDescent="0.25">
      <c r="A13" s="359"/>
      <c r="B13" s="300" t="s">
        <v>290</v>
      </c>
      <c r="C13" s="286"/>
      <c r="D13" s="286"/>
      <c r="E13" s="286"/>
      <c r="F13" s="331">
        <f t="shared" si="0"/>
        <v>0</v>
      </c>
      <c r="G13" s="286"/>
      <c r="H13" s="286"/>
      <c r="I13" s="332">
        <f t="shared" si="1"/>
        <v>0</v>
      </c>
      <c r="J13" s="333"/>
      <c r="K13" s="286"/>
      <c r="L13" s="286"/>
      <c r="M13" s="286"/>
      <c r="N13" s="286"/>
      <c r="O13" s="286"/>
      <c r="P13" s="286"/>
      <c r="Q13" s="289"/>
      <c r="R13" s="333"/>
      <c r="S13" s="286"/>
      <c r="T13" s="286"/>
      <c r="U13" s="286">
        <v>187.648</v>
      </c>
      <c r="V13" s="286"/>
      <c r="W13" s="286">
        <v>223.25700000000001</v>
      </c>
      <c r="X13" s="286"/>
      <c r="Y13" s="286"/>
      <c r="Z13" s="286"/>
      <c r="AA13" s="331">
        <f>((R13+U13)+X13)</f>
        <v>187.648</v>
      </c>
      <c r="AB13" s="331">
        <f t="shared" si="6"/>
        <v>0</v>
      </c>
      <c r="AC13" s="334">
        <f t="shared" si="7"/>
        <v>223.25700000000001</v>
      </c>
      <c r="AD13" s="341"/>
      <c r="AE13" s="341"/>
      <c r="AF13" s="286"/>
      <c r="AG13" s="286"/>
      <c r="AH13" s="286"/>
      <c r="AI13" s="286"/>
      <c r="AJ13" s="286"/>
      <c r="AK13" s="286"/>
      <c r="AL13" s="286"/>
      <c r="AM13" s="331">
        <f t="shared" si="9"/>
        <v>0</v>
      </c>
      <c r="AN13" s="331">
        <f t="shared" si="10"/>
        <v>0</v>
      </c>
      <c r="AO13" s="331">
        <f t="shared" si="11"/>
        <v>0</v>
      </c>
      <c r="AP13" s="331">
        <f>(AA13+AM13)</f>
        <v>187.648</v>
      </c>
      <c r="AQ13" s="331">
        <f>(AB13+AN13)</f>
        <v>0</v>
      </c>
      <c r="AR13" s="334">
        <f>(AC13+AO13)</f>
        <v>223.25700000000001</v>
      </c>
      <c r="AS13" s="300" t="s">
        <v>12</v>
      </c>
    </row>
    <row r="14" spans="1:45" ht="24.75" customHeight="1" x14ac:dyDescent="0.25">
      <c r="A14" s="360"/>
      <c r="B14" s="48" t="s">
        <v>113</v>
      </c>
      <c r="C14" s="287">
        <f t="shared" ref="C14:Z14" si="12">SUM(C10:C13)</f>
        <v>0</v>
      </c>
      <c r="D14" s="287">
        <f t="shared" si="12"/>
        <v>0</v>
      </c>
      <c r="E14" s="287">
        <f t="shared" si="12"/>
        <v>0</v>
      </c>
      <c r="F14" s="287">
        <f t="shared" si="12"/>
        <v>0</v>
      </c>
      <c r="G14" s="287">
        <f t="shared" si="12"/>
        <v>0</v>
      </c>
      <c r="H14" s="287">
        <f t="shared" si="12"/>
        <v>0</v>
      </c>
      <c r="I14" s="335">
        <f t="shared" si="1"/>
        <v>0</v>
      </c>
      <c r="J14" s="336">
        <f t="shared" si="12"/>
        <v>8</v>
      </c>
      <c r="K14" s="287">
        <f t="shared" si="12"/>
        <v>123000</v>
      </c>
      <c r="L14" s="287">
        <f t="shared" si="12"/>
        <v>1</v>
      </c>
      <c r="M14" s="287">
        <f t="shared" si="12"/>
        <v>5000</v>
      </c>
      <c r="N14" s="287">
        <f t="shared" si="12"/>
        <v>0</v>
      </c>
      <c r="O14" s="287">
        <f t="shared" si="12"/>
        <v>0</v>
      </c>
      <c r="P14" s="287">
        <f t="shared" si="12"/>
        <v>19</v>
      </c>
      <c r="Q14" s="337">
        <f t="shared" si="12"/>
        <v>1559350</v>
      </c>
      <c r="R14" s="336">
        <f t="shared" si="12"/>
        <v>25907.038</v>
      </c>
      <c r="S14" s="287">
        <f t="shared" si="12"/>
        <v>0</v>
      </c>
      <c r="T14" s="287">
        <f t="shared" si="12"/>
        <v>27246.092000000001</v>
      </c>
      <c r="U14" s="287">
        <f t="shared" si="12"/>
        <v>30001.626</v>
      </c>
      <c r="V14" s="287">
        <f t="shared" si="12"/>
        <v>1545.877</v>
      </c>
      <c r="W14" s="287">
        <f t="shared" si="12"/>
        <v>33659.867999999995</v>
      </c>
      <c r="X14" s="287">
        <f t="shared" si="12"/>
        <v>0</v>
      </c>
      <c r="Y14" s="287">
        <f t="shared" si="12"/>
        <v>0</v>
      </c>
      <c r="Z14" s="287">
        <f t="shared" si="12"/>
        <v>0</v>
      </c>
      <c r="AA14" s="287">
        <f t="shared" si="5"/>
        <v>55908.664000000004</v>
      </c>
      <c r="AB14" s="287">
        <f t="shared" si="6"/>
        <v>1545.877</v>
      </c>
      <c r="AC14" s="337">
        <f t="shared" si="7"/>
        <v>60905.959999999992</v>
      </c>
      <c r="AD14" s="336">
        <f t="shared" ref="AD14:AL14" si="13">SUM(AD10:AD13)</f>
        <v>0</v>
      </c>
      <c r="AE14" s="287">
        <f>SUM(AE10:AE13)</f>
        <v>0</v>
      </c>
      <c r="AF14" s="287">
        <f t="shared" si="13"/>
        <v>0</v>
      </c>
      <c r="AG14" s="287">
        <f t="shared" si="13"/>
        <v>0</v>
      </c>
      <c r="AH14" s="287">
        <f t="shared" si="13"/>
        <v>0</v>
      </c>
      <c r="AI14" s="287">
        <f t="shared" si="13"/>
        <v>0</v>
      </c>
      <c r="AJ14" s="287">
        <f t="shared" si="13"/>
        <v>0</v>
      </c>
      <c r="AK14" s="287">
        <f t="shared" si="13"/>
        <v>0</v>
      </c>
      <c r="AL14" s="287">
        <f t="shared" si="13"/>
        <v>0</v>
      </c>
      <c r="AM14" s="287">
        <f t="shared" si="9"/>
        <v>0</v>
      </c>
      <c r="AN14" s="287">
        <f t="shared" si="10"/>
        <v>0</v>
      </c>
      <c r="AO14" s="287">
        <f t="shared" si="11"/>
        <v>0</v>
      </c>
      <c r="AP14" s="287">
        <f>SUM(AP10:AP13)</f>
        <v>55908.664000000004</v>
      </c>
      <c r="AQ14" s="287">
        <f>SUM(AQ10:AQ13)</f>
        <v>1545.877</v>
      </c>
      <c r="AR14" s="337">
        <f>SUM(AR10:AR13)</f>
        <v>60905.959999999992</v>
      </c>
      <c r="AS14" s="48" t="s">
        <v>113</v>
      </c>
    </row>
    <row r="15" spans="1:45" ht="24.75" customHeight="1" x14ac:dyDescent="0.25">
      <c r="A15" s="358" t="s">
        <v>170</v>
      </c>
      <c r="B15" s="292" t="s">
        <v>247</v>
      </c>
      <c r="C15" s="285"/>
      <c r="D15" s="285"/>
      <c r="E15" s="285"/>
      <c r="F15" s="324">
        <f>SUM(C15:E15)</f>
        <v>0</v>
      </c>
      <c r="G15" s="285"/>
      <c r="H15" s="285"/>
      <c r="I15" s="324">
        <f>SUM(F15:H15)</f>
        <v>0</v>
      </c>
      <c r="J15" s="326"/>
      <c r="K15" s="285"/>
      <c r="L15" s="285"/>
      <c r="M15" s="285"/>
      <c r="N15" s="285"/>
      <c r="O15" s="285"/>
      <c r="P15" s="285"/>
      <c r="Q15" s="327"/>
      <c r="R15" s="326"/>
      <c r="S15" s="285"/>
      <c r="T15" s="285"/>
      <c r="U15" s="285"/>
      <c r="V15" s="285"/>
      <c r="W15" s="285"/>
      <c r="X15" s="285">
        <v>6516</v>
      </c>
      <c r="Y15" s="285"/>
      <c r="Z15" s="285">
        <v>6778.8</v>
      </c>
      <c r="AA15" s="324">
        <f>((R15+U15)+X15)</f>
        <v>6516</v>
      </c>
      <c r="AB15" s="324">
        <f>((S15+V15)+Y15)</f>
        <v>0</v>
      </c>
      <c r="AC15" s="328">
        <f t="shared" si="7"/>
        <v>6778.8</v>
      </c>
      <c r="AD15" s="326"/>
      <c r="AE15" s="285"/>
      <c r="AF15" s="285"/>
      <c r="AG15" s="285"/>
      <c r="AH15" s="285"/>
      <c r="AI15" s="285"/>
      <c r="AJ15" s="285"/>
      <c r="AK15" s="285"/>
      <c r="AL15" s="285"/>
      <c r="AM15" s="324">
        <f t="shared" si="9"/>
        <v>0</v>
      </c>
      <c r="AN15" s="324">
        <f t="shared" si="10"/>
        <v>0</v>
      </c>
      <c r="AO15" s="324">
        <f t="shared" si="11"/>
        <v>0</v>
      </c>
      <c r="AP15" s="324">
        <f>(AA15+AM15)</f>
        <v>6516</v>
      </c>
      <c r="AQ15" s="324">
        <f>(AB15+AN15)</f>
        <v>0</v>
      </c>
      <c r="AR15" s="328">
        <f>(AC15+AO15)</f>
        <v>6778.8</v>
      </c>
      <c r="AS15" s="292" t="s">
        <v>247</v>
      </c>
    </row>
    <row r="16" spans="1:45" ht="24.75" customHeight="1" x14ac:dyDescent="0.25">
      <c r="A16" s="359"/>
      <c r="B16" s="300" t="s">
        <v>190</v>
      </c>
      <c r="C16" s="286"/>
      <c r="D16" s="286"/>
      <c r="E16" s="286"/>
      <c r="F16" s="331">
        <f>SUM(C16:E16)</f>
        <v>0</v>
      </c>
      <c r="G16" s="286"/>
      <c r="H16" s="286"/>
      <c r="I16" s="332">
        <f t="shared" si="1"/>
        <v>0</v>
      </c>
      <c r="J16" s="333">
        <v>2</v>
      </c>
      <c r="K16" s="286">
        <v>2000</v>
      </c>
      <c r="L16" s="286"/>
      <c r="M16" s="286"/>
      <c r="N16" s="286"/>
      <c r="O16" s="286"/>
      <c r="P16" s="286">
        <v>21</v>
      </c>
      <c r="Q16" s="289">
        <v>1853450</v>
      </c>
      <c r="R16" s="333"/>
      <c r="S16" s="286"/>
      <c r="T16" s="286"/>
      <c r="U16" s="286"/>
      <c r="V16" s="286"/>
      <c r="W16" s="286">
        <v>4099.28</v>
      </c>
      <c r="X16" s="286"/>
      <c r="Y16" s="286"/>
      <c r="Z16" s="286"/>
      <c r="AA16" s="331">
        <f t="shared" si="5"/>
        <v>0</v>
      </c>
      <c r="AB16" s="331">
        <f>((S16+V16)+Y16)</f>
        <v>0</v>
      </c>
      <c r="AC16" s="334">
        <f t="shared" si="7"/>
        <v>4099.28</v>
      </c>
      <c r="AD16" s="333"/>
      <c r="AE16" s="286"/>
      <c r="AF16" s="286"/>
      <c r="AG16" s="343" t="s">
        <v>1</v>
      </c>
      <c r="AH16" s="343" t="s">
        <v>1</v>
      </c>
      <c r="AI16" s="343" t="s">
        <v>1</v>
      </c>
      <c r="AJ16" s="343" t="s">
        <v>1</v>
      </c>
      <c r="AK16" s="286"/>
      <c r="AL16" s="286"/>
      <c r="AM16" s="331">
        <f t="shared" si="9"/>
        <v>0</v>
      </c>
      <c r="AN16" s="331">
        <f t="shared" si="10"/>
        <v>0</v>
      </c>
      <c r="AO16" s="331">
        <f t="shared" si="11"/>
        <v>0</v>
      </c>
      <c r="AP16" s="331">
        <f>(AA16+AM16)</f>
        <v>0</v>
      </c>
      <c r="AQ16" s="331">
        <f>(AB16+AN16)</f>
        <v>0</v>
      </c>
      <c r="AR16" s="334">
        <f>(AC16+AO16)</f>
        <v>4099.28</v>
      </c>
      <c r="AS16" s="300" t="s">
        <v>245</v>
      </c>
    </row>
    <row r="17" spans="1:45" ht="24.75" customHeight="1" x14ac:dyDescent="0.25">
      <c r="A17" s="359"/>
      <c r="B17" s="300" t="s">
        <v>291</v>
      </c>
      <c r="C17" s="286"/>
      <c r="D17" s="286"/>
      <c r="E17" s="286"/>
      <c r="F17" s="331">
        <f>SUM(C17:E17)</f>
        <v>0</v>
      </c>
      <c r="G17" s="286"/>
      <c r="H17" s="286"/>
      <c r="I17" s="332">
        <f t="shared" si="1"/>
        <v>0</v>
      </c>
      <c r="J17" s="333"/>
      <c r="K17" s="286"/>
      <c r="L17" s="286"/>
      <c r="M17" s="286"/>
      <c r="N17" s="286"/>
      <c r="O17" s="286"/>
      <c r="P17" s="286"/>
      <c r="Q17" s="289"/>
      <c r="R17" s="333"/>
      <c r="S17" s="286"/>
      <c r="T17" s="286"/>
      <c r="U17" s="286"/>
      <c r="V17" s="286"/>
      <c r="W17" s="286"/>
      <c r="X17" s="286"/>
      <c r="Y17" s="286"/>
      <c r="Z17" s="286"/>
      <c r="AA17" s="331">
        <f t="shared" si="5"/>
        <v>0</v>
      </c>
      <c r="AB17" s="331">
        <f t="shared" si="6"/>
        <v>0</v>
      </c>
      <c r="AC17" s="334">
        <f t="shared" si="7"/>
        <v>0</v>
      </c>
      <c r="AD17" s="333"/>
      <c r="AE17" s="286"/>
      <c r="AF17" s="286"/>
      <c r="AG17" s="286"/>
      <c r="AH17" s="286"/>
      <c r="AI17" s="286"/>
      <c r="AJ17" s="286"/>
      <c r="AK17" s="286"/>
      <c r="AL17" s="286"/>
      <c r="AM17" s="331">
        <f t="shared" si="9"/>
        <v>0</v>
      </c>
      <c r="AN17" s="331">
        <f t="shared" si="10"/>
        <v>0</v>
      </c>
      <c r="AO17" s="331">
        <f t="shared" si="11"/>
        <v>0</v>
      </c>
      <c r="AP17" s="331">
        <f>(AA17+AM17)</f>
        <v>0</v>
      </c>
      <c r="AQ17" s="331">
        <f>(AB17+AN17)</f>
        <v>0</v>
      </c>
      <c r="AR17" s="334">
        <f>(AC17+AO17)</f>
        <v>0</v>
      </c>
      <c r="AS17" s="300" t="s">
        <v>14</v>
      </c>
    </row>
    <row r="18" spans="1:45" s="258" customFormat="1" ht="24.75" customHeight="1" x14ac:dyDescent="0.25">
      <c r="A18" s="359"/>
      <c r="B18" s="300" t="s">
        <v>292</v>
      </c>
      <c r="C18" s="286"/>
      <c r="D18" s="286"/>
      <c r="E18" s="286"/>
      <c r="F18" s="331">
        <f>SUM(C18:E18)</f>
        <v>0</v>
      </c>
      <c r="G18" s="286"/>
      <c r="H18" s="286"/>
      <c r="I18" s="332">
        <f t="shared" si="1"/>
        <v>0</v>
      </c>
      <c r="J18" s="333"/>
      <c r="K18" s="286"/>
      <c r="L18" s="286"/>
      <c r="M18" s="286"/>
      <c r="N18" s="286"/>
      <c r="O18" s="286"/>
      <c r="P18" s="286"/>
      <c r="Q18" s="289"/>
      <c r="R18" s="333"/>
      <c r="S18" s="286"/>
      <c r="T18" s="286"/>
      <c r="U18" s="286">
        <v>144406</v>
      </c>
      <c r="V18" s="286"/>
      <c r="W18" s="286">
        <v>182568</v>
      </c>
      <c r="X18" s="286"/>
      <c r="Y18" s="286"/>
      <c r="Z18" s="286"/>
      <c r="AA18" s="331">
        <f t="shared" si="5"/>
        <v>144406</v>
      </c>
      <c r="AB18" s="331">
        <f t="shared" si="6"/>
        <v>0</v>
      </c>
      <c r="AC18" s="334">
        <f t="shared" si="7"/>
        <v>182568</v>
      </c>
      <c r="AD18" s="333"/>
      <c r="AE18" s="286"/>
      <c r="AF18" s="286"/>
      <c r="AG18" s="286"/>
      <c r="AH18" s="286"/>
      <c r="AI18" s="286"/>
      <c r="AJ18" s="286"/>
      <c r="AK18" s="286"/>
      <c r="AL18" s="286"/>
      <c r="AM18" s="331">
        <f t="shared" si="9"/>
        <v>0</v>
      </c>
      <c r="AN18" s="331">
        <f t="shared" si="10"/>
        <v>0</v>
      </c>
      <c r="AO18" s="331">
        <f t="shared" si="11"/>
        <v>0</v>
      </c>
      <c r="AP18" s="331">
        <f>(AA18+AM18)</f>
        <v>144406</v>
      </c>
      <c r="AQ18" s="331">
        <f>(AB18+AN18)</f>
        <v>0</v>
      </c>
      <c r="AR18" s="334">
        <f>(AC18+AO18)</f>
        <v>182568</v>
      </c>
      <c r="AS18" s="300" t="s">
        <v>15</v>
      </c>
    </row>
    <row r="19" spans="1:45" ht="24.75" customHeight="1" x14ac:dyDescent="0.25">
      <c r="A19" s="360"/>
      <c r="B19" s="265" t="s">
        <v>171</v>
      </c>
      <c r="C19" s="344">
        <f t="shared" ref="C19:AR19" si="14">SUM(C15:C18)</f>
        <v>0</v>
      </c>
      <c r="D19" s="344">
        <f t="shared" si="14"/>
        <v>0</v>
      </c>
      <c r="E19" s="344">
        <f t="shared" si="14"/>
        <v>0</v>
      </c>
      <c r="F19" s="344">
        <f t="shared" si="14"/>
        <v>0</v>
      </c>
      <c r="G19" s="344">
        <f t="shared" si="14"/>
        <v>0</v>
      </c>
      <c r="H19" s="344">
        <f t="shared" si="14"/>
        <v>0</v>
      </c>
      <c r="I19" s="345">
        <f t="shared" si="1"/>
        <v>0</v>
      </c>
      <c r="J19" s="346">
        <f t="shared" si="14"/>
        <v>2</v>
      </c>
      <c r="K19" s="344">
        <f>SUM(K15:K18)</f>
        <v>2000</v>
      </c>
      <c r="L19" s="344">
        <f t="shared" si="14"/>
        <v>0</v>
      </c>
      <c r="M19" s="344">
        <f t="shared" si="14"/>
        <v>0</v>
      </c>
      <c r="N19" s="344">
        <f t="shared" si="14"/>
        <v>0</v>
      </c>
      <c r="O19" s="344">
        <f t="shared" si="14"/>
        <v>0</v>
      </c>
      <c r="P19" s="344">
        <f t="shared" si="14"/>
        <v>21</v>
      </c>
      <c r="Q19" s="347">
        <f t="shared" si="14"/>
        <v>1853450</v>
      </c>
      <c r="R19" s="346">
        <f t="shared" si="14"/>
        <v>0</v>
      </c>
      <c r="S19" s="344">
        <f t="shared" si="14"/>
        <v>0</v>
      </c>
      <c r="T19" s="344">
        <f t="shared" si="14"/>
        <v>0</v>
      </c>
      <c r="U19" s="344">
        <f t="shared" si="14"/>
        <v>144406</v>
      </c>
      <c r="V19" s="344">
        <f t="shared" si="14"/>
        <v>0</v>
      </c>
      <c r="W19" s="344">
        <f>SUM(W15:W18)</f>
        <v>186667.28</v>
      </c>
      <c r="X19" s="344">
        <f t="shared" si="14"/>
        <v>6516</v>
      </c>
      <c r="Y19" s="344">
        <f>SUM(Y15:Y18)</f>
        <v>0</v>
      </c>
      <c r="Z19" s="344">
        <f t="shared" si="14"/>
        <v>6778.8</v>
      </c>
      <c r="AA19" s="344">
        <f t="shared" si="5"/>
        <v>150922</v>
      </c>
      <c r="AB19" s="344">
        <f t="shared" si="14"/>
        <v>0</v>
      </c>
      <c r="AC19" s="347">
        <f t="shared" si="14"/>
        <v>193446.08</v>
      </c>
      <c r="AD19" s="346">
        <f t="shared" si="14"/>
        <v>0</v>
      </c>
      <c r="AE19" s="344">
        <f t="shared" si="14"/>
        <v>0</v>
      </c>
      <c r="AF19" s="344">
        <f t="shared" si="14"/>
        <v>0</v>
      </c>
      <c r="AG19" s="344">
        <f t="shared" si="14"/>
        <v>0</v>
      </c>
      <c r="AH19" s="344">
        <f t="shared" si="14"/>
        <v>0</v>
      </c>
      <c r="AI19" s="344">
        <f t="shared" si="14"/>
        <v>0</v>
      </c>
      <c r="AJ19" s="344">
        <f t="shared" si="14"/>
        <v>0</v>
      </c>
      <c r="AK19" s="344">
        <f t="shared" si="14"/>
        <v>0</v>
      </c>
      <c r="AL19" s="344">
        <f t="shared" si="14"/>
        <v>0</v>
      </c>
      <c r="AM19" s="344">
        <f t="shared" si="14"/>
        <v>0</v>
      </c>
      <c r="AN19" s="344">
        <f t="shared" si="14"/>
        <v>0</v>
      </c>
      <c r="AO19" s="344">
        <f t="shared" si="14"/>
        <v>0</v>
      </c>
      <c r="AP19" s="344">
        <f t="shared" si="14"/>
        <v>150922</v>
      </c>
      <c r="AQ19" s="344">
        <f t="shared" si="14"/>
        <v>0</v>
      </c>
      <c r="AR19" s="347">
        <f t="shared" si="14"/>
        <v>193446.08</v>
      </c>
      <c r="AS19" s="265" t="s">
        <v>171</v>
      </c>
    </row>
    <row r="20" spans="1:45" s="259" customFormat="1" ht="24.75" customHeight="1" x14ac:dyDescent="0.25">
      <c r="A20" s="394" t="s">
        <v>187</v>
      </c>
      <c r="B20" s="395"/>
      <c r="C20" s="260">
        <f t="shared" ref="C20:Q20" si="15">((C9+C14)+C19)</f>
        <v>0</v>
      </c>
      <c r="D20" s="260">
        <f t="shared" si="15"/>
        <v>0</v>
      </c>
      <c r="E20" s="260">
        <f t="shared" si="15"/>
        <v>0</v>
      </c>
      <c r="F20" s="260">
        <f t="shared" si="15"/>
        <v>0</v>
      </c>
      <c r="G20" s="260">
        <f t="shared" si="15"/>
        <v>45340</v>
      </c>
      <c r="H20" s="260">
        <f t="shared" si="15"/>
        <v>0</v>
      </c>
      <c r="I20" s="261">
        <f t="shared" si="1"/>
        <v>45340</v>
      </c>
      <c r="J20" s="262">
        <f t="shared" si="15"/>
        <v>30</v>
      </c>
      <c r="K20" s="260">
        <f t="shared" si="15"/>
        <v>181759.3</v>
      </c>
      <c r="L20" s="260">
        <f t="shared" si="15"/>
        <v>1</v>
      </c>
      <c r="M20" s="260">
        <f t="shared" si="15"/>
        <v>5000</v>
      </c>
      <c r="N20" s="260">
        <f t="shared" si="15"/>
        <v>11</v>
      </c>
      <c r="O20" s="260">
        <f t="shared" si="15"/>
        <v>250000</v>
      </c>
      <c r="P20" s="260">
        <f t="shared" si="15"/>
        <v>79</v>
      </c>
      <c r="Q20" s="263">
        <f t="shared" si="15"/>
        <v>4811700</v>
      </c>
      <c r="R20" s="262">
        <f t="shared" ref="R20:AC20" si="16">((R9+R14)+R19)</f>
        <v>29435.254000000001</v>
      </c>
      <c r="S20" s="260">
        <f t="shared" si="16"/>
        <v>0</v>
      </c>
      <c r="T20" s="260">
        <f t="shared" si="16"/>
        <v>30877.548999999999</v>
      </c>
      <c r="U20" s="260">
        <f t="shared" si="16"/>
        <v>178963.09700000001</v>
      </c>
      <c r="V20" s="260">
        <f t="shared" si="16"/>
        <v>1545.877</v>
      </c>
      <c r="W20" s="260">
        <f t="shared" si="16"/>
        <v>225038.05599999998</v>
      </c>
      <c r="X20" s="260">
        <f t="shared" si="16"/>
        <v>43729.468999999997</v>
      </c>
      <c r="Y20" s="260">
        <f t="shared" si="16"/>
        <v>0</v>
      </c>
      <c r="Z20" s="260">
        <f t="shared" si="16"/>
        <v>47034.705999999998</v>
      </c>
      <c r="AA20" s="260">
        <f t="shared" si="16"/>
        <v>252127.82</v>
      </c>
      <c r="AB20" s="260">
        <f t="shared" si="16"/>
        <v>1545.877</v>
      </c>
      <c r="AC20" s="263">
        <f t="shared" si="16"/>
        <v>302950.31099999999</v>
      </c>
      <c r="AD20" s="262">
        <f t="shared" ref="AD20:AR20" si="17">((AD9+AD14)+AD19)</f>
        <v>0</v>
      </c>
      <c r="AE20" s="260">
        <f t="shared" si="17"/>
        <v>0</v>
      </c>
      <c r="AF20" s="260">
        <f t="shared" si="17"/>
        <v>0</v>
      </c>
      <c r="AG20" s="260">
        <f t="shared" si="17"/>
        <v>0</v>
      </c>
      <c r="AH20" s="260">
        <f t="shared" si="17"/>
        <v>0</v>
      </c>
      <c r="AI20" s="260">
        <f t="shared" si="17"/>
        <v>0</v>
      </c>
      <c r="AJ20" s="260">
        <f t="shared" si="17"/>
        <v>0</v>
      </c>
      <c r="AK20" s="260">
        <f t="shared" si="17"/>
        <v>0</v>
      </c>
      <c r="AL20" s="260">
        <f t="shared" si="17"/>
        <v>0</v>
      </c>
      <c r="AM20" s="260">
        <f t="shared" si="17"/>
        <v>0</v>
      </c>
      <c r="AN20" s="260">
        <f t="shared" si="17"/>
        <v>0</v>
      </c>
      <c r="AO20" s="260">
        <f t="shared" si="17"/>
        <v>0</v>
      </c>
      <c r="AP20" s="260">
        <f t="shared" si="17"/>
        <v>252127.82</v>
      </c>
      <c r="AQ20" s="260">
        <f t="shared" si="17"/>
        <v>1545.877</v>
      </c>
      <c r="AR20" s="263">
        <f t="shared" si="17"/>
        <v>302950.31099999999</v>
      </c>
      <c r="AS20" s="264" t="s">
        <v>135</v>
      </c>
    </row>
  </sheetData>
  <mergeCells count="27">
    <mergeCell ref="H2:I2"/>
    <mergeCell ref="AS3:AS5"/>
    <mergeCell ref="A3:A5"/>
    <mergeCell ref="B3:B5"/>
    <mergeCell ref="R3:AC3"/>
    <mergeCell ref="R4:T4"/>
    <mergeCell ref="U4:W4"/>
    <mergeCell ref="AP3:AR4"/>
    <mergeCell ref="N3:Q3"/>
    <mergeCell ref="AJ4:AL4"/>
    <mergeCell ref="AM4:AO4"/>
    <mergeCell ref="X4:Z4"/>
    <mergeCell ref="AA4:AC4"/>
    <mergeCell ref="J3:M3"/>
    <mergeCell ref="J4:K4"/>
    <mergeCell ref="C3:F4"/>
    <mergeCell ref="G3:I4"/>
    <mergeCell ref="L4:M4"/>
    <mergeCell ref="A20:B20"/>
    <mergeCell ref="A6:A9"/>
    <mergeCell ref="A10:A14"/>
    <mergeCell ref="A15:A19"/>
    <mergeCell ref="N4:O4"/>
    <mergeCell ref="P4:Q4"/>
    <mergeCell ref="AD4:AF4"/>
    <mergeCell ref="AG4:AI4"/>
    <mergeCell ref="AD3:AO3"/>
  </mergeCells>
  <phoneticPr fontId="1"/>
  <printOptions horizontalCentered="1" gridLinesSet="0"/>
  <pageMargins left="0.19685039370078741" right="0.47244094488188981" top="0.59055118110236227" bottom="0.59055118110236227" header="0.51181102362204722" footer="0.51181102362204722"/>
  <pageSetup paperSize="9" scale="90" firstPageNumber="56" orientation="landscape" useFirstPageNumber="1" r:id="rId1"/>
  <headerFooter alignWithMargins="0"/>
  <colBreaks count="2" manualBreakCount="2">
    <brk id="17" max="19" man="1"/>
    <brk id="29" max="19" man="1"/>
  </colBreaks>
  <ignoredErrors>
    <ignoredError sqref="F9:I9 I19:I20 I15 AP9:AR9 AP14:AR14 AA19 F11:I14 F10 I10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syncVertical="1" syncRef="A1" transitionEvaluation="1">
    <tabColor rgb="FF00B050"/>
  </sheetPr>
  <dimension ref="A1:AJ20"/>
  <sheetViews>
    <sheetView view="pageBreakPreview" zoomScaleNormal="100" zoomScaleSheetLayoutView="100" workbookViewId="0"/>
  </sheetViews>
  <sheetFormatPr defaultColWidth="10.69921875" defaultRowHeight="23.1" customHeight="1" x14ac:dyDescent="0.25"/>
  <cols>
    <col min="1" max="1" width="2.5" style="3" customWidth="1"/>
    <col min="2" max="2" width="11" style="3" customWidth="1"/>
    <col min="3" max="3" width="4" style="3" customWidth="1"/>
    <col min="4" max="4" width="3.19921875" style="3" customWidth="1"/>
    <col min="5" max="5" width="4.09765625" style="3" customWidth="1"/>
    <col min="6" max="6" width="3.69921875" style="3" customWidth="1"/>
    <col min="7" max="7" width="6.296875" style="3" customWidth="1"/>
    <col min="8" max="8" width="3.69921875" style="3" customWidth="1"/>
    <col min="9" max="9" width="4" style="3" customWidth="1"/>
    <col min="10" max="10" width="4.296875" style="3" customWidth="1"/>
    <col min="11" max="11" width="4.59765625" style="3" customWidth="1"/>
    <col min="12" max="12" width="6.296875" style="3" customWidth="1"/>
    <col min="13" max="13" width="6.5" style="3" customWidth="1"/>
    <col min="14" max="14" width="3" style="3" customWidth="1"/>
    <col min="15" max="15" width="3.796875" style="3" customWidth="1"/>
    <col min="16" max="16" width="5.19921875" style="3" customWidth="1"/>
    <col min="17" max="17" width="7.19921875" style="3" customWidth="1"/>
    <col min="18" max="18" width="5.69921875" style="3" customWidth="1"/>
    <col min="19" max="19" width="3.796875" style="3" customWidth="1"/>
    <col min="20" max="20" width="6.09765625" style="3" customWidth="1"/>
    <col min="21" max="21" width="5.19921875" style="3" customWidth="1"/>
    <col min="22" max="22" width="7" style="3" customWidth="1"/>
    <col min="23" max="23" width="7.19921875" style="3" customWidth="1"/>
    <col min="24" max="24" width="8.796875" style="3" customWidth="1"/>
    <col min="25" max="26" width="8.19921875" style="3" customWidth="1"/>
    <col min="27" max="27" width="10.09765625" style="3" customWidth="1"/>
    <col min="28" max="30" width="8.19921875" style="3" customWidth="1"/>
    <col min="31" max="31" width="9" style="3" customWidth="1"/>
    <col min="32" max="35" width="6.59765625" style="3" customWidth="1"/>
    <col min="36" max="36" width="10.59765625" style="2" customWidth="1"/>
    <col min="37" max="16384" width="10.69921875" style="3"/>
  </cols>
  <sheetData>
    <row r="1" spans="1:36" ht="18" customHeight="1" x14ac:dyDescent="0.25">
      <c r="A1" s="21"/>
      <c r="B1" s="22"/>
      <c r="C1" s="23" t="s">
        <v>22</v>
      </c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1"/>
    </row>
    <row r="2" spans="1:36" ht="22.5" customHeight="1" x14ac:dyDescent="0.25">
      <c r="C2" s="133" t="s">
        <v>302</v>
      </c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536" t="s">
        <v>232</v>
      </c>
      <c r="X2" s="133" t="s">
        <v>303</v>
      </c>
      <c r="Y2" s="25"/>
      <c r="Z2" s="25"/>
      <c r="AA2" s="25"/>
      <c r="AB2" s="25"/>
      <c r="AC2" s="25"/>
      <c r="AD2" s="438" t="s">
        <v>232</v>
      </c>
      <c r="AE2" s="438"/>
      <c r="AF2" s="24" t="s">
        <v>188</v>
      </c>
      <c r="AG2" s="25"/>
      <c r="AH2" s="25"/>
      <c r="AI2" s="425" t="s">
        <v>234</v>
      </c>
      <c r="AJ2" s="425"/>
    </row>
    <row r="3" spans="1:36" ht="23.25" customHeight="1" x14ac:dyDescent="0.25">
      <c r="A3" s="426" t="s">
        <v>50</v>
      </c>
      <c r="B3" s="420" t="s">
        <v>189</v>
      </c>
      <c r="C3" s="416" t="s">
        <v>136</v>
      </c>
      <c r="D3" s="417"/>
      <c r="E3" s="417"/>
      <c r="F3" s="417"/>
      <c r="G3" s="417"/>
      <c r="H3" s="417"/>
      <c r="I3" s="417"/>
      <c r="J3" s="417"/>
      <c r="K3" s="417"/>
      <c r="L3" s="417"/>
      <c r="M3" s="436" t="s">
        <v>137</v>
      </c>
      <c r="N3" s="417"/>
      <c r="O3" s="417"/>
      <c r="P3" s="417"/>
      <c r="Q3" s="417"/>
      <c r="R3" s="417"/>
      <c r="S3" s="417"/>
      <c r="T3" s="417"/>
      <c r="U3" s="417"/>
      <c r="V3" s="417"/>
      <c r="W3" s="420" t="s">
        <v>24</v>
      </c>
      <c r="X3" s="416" t="s">
        <v>287</v>
      </c>
      <c r="Y3" s="417"/>
      <c r="Z3" s="417"/>
      <c r="AA3" s="445" t="s">
        <v>260</v>
      </c>
      <c r="AB3" s="417" t="s">
        <v>138</v>
      </c>
      <c r="AC3" s="417"/>
      <c r="AD3" s="417"/>
      <c r="AE3" s="131"/>
      <c r="AF3" s="417" t="s">
        <v>269</v>
      </c>
      <c r="AG3" s="417"/>
      <c r="AH3" s="439" t="s">
        <v>139</v>
      </c>
      <c r="AI3" s="440"/>
      <c r="AJ3" s="431" t="s">
        <v>157</v>
      </c>
    </row>
    <row r="4" spans="1:36" ht="23.25" customHeight="1" x14ac:dyDescent="0.25">
      <c r="A4" s="427"/>
      <c r="B4" s="421"/>
      <c r="C4" s="434" t="s">
        <v>140</v>
      </c>
      <c r="D4" s="435"/>
      <c r="E4" s="435"/>
      <c r="F4" s="435"/>
      <c r="G4" s="435" t="s">
        <v>141</v>
      </c>
      <c r="H4" s="435"/>
      <c r="I4" s="435"/>
      <c r="J4" s="435"/>
      <c r="K4" s="418" t="s">
        <v>23</v>
      </c>
      <c r="L4" s="418" t="s">
        <v>17</v>
      </c>
      <c r="M4" s="435" t="s">
        <v>140</v>
      </c>
      <c r="N4" s="435"/>
      <c r="O4" s="435"/>
      <c r="P4" s="435"/>
      <c r="Q4" s="435" t="s">
        <v>141</v>
      </c>
      <c r="R4" s="435"/>
      <c r="S4" s="435"/>
      <c r="T4" s="437"/>
      <c r="U4" s="423" t="s">
        <v>23</v>
      </c>
      <c r="V4" s="418" t="s">
        <v>17</v>
      </c>
      <c r="W4" s="421"/>
      <c r="X4" s="429" t="s">
        <v>280</v>
      </c>
      <c r="Y4" s="418" t="s">
        <v>142</v>
      </c>
      <c r="Z4" s="418" t="s">
        <v>17</v>
      </c>
      <c r="AA4" s="446"/>
      <c r="AB4" s="418" t="s">
        <v>266</v>
      </c>
      <c r="AC4" s="418" t="s">
        <v>143</v>
      </c>
      <c r="AD4" s="418" t="s">
        <v>17</v>
      </c>
      <c r="AE4" s="134" t="s">
        <v>144</v>
      </c>
      <c r="AF4" s="444" t="s">
        <v>223</v>
      </c>
      <c r="AG4" s="418" t="s">
        <v>145</v>
      </c>
      <c r="AH4" s="441" t="s">
        <v>224</v>
      </c>
      <c r="AI4" s="442" t="s">
        <v>145</v>
      </c>
      <c r="AJ4" s="432"/>
    </row>
    <row r="5" spans="1:36" ht="23.25" customHeight="1" x14ac:dyDescent="0.25">
      <c r="A5" s="428"/>
      <c r="B5" s="422"/>
      <c r="C5" s="43" t="s">
        <v>25</v>
      </c>
      <c r="D5" s="40" t="s">
        <v>146</v>
      </c>
      <c r="E5" s="40" t="s">
        <v>26</v>
      </c>
      <c r="F5" s="40" t="s">
        <v>23</v>
      </c>
      <c r="G5" s="26" t="s">
        <v>27</v>
      </c>
      <c r="H5" s="40" t="s">
        <v>26</v>
      </c>
      <c r="I5" s="180" t="s">
        <v>228</v>
      </c>
      <c r="J5" s="40" t="s">
        <v>23</v>
      </c>
      <c r="K5" s="419"/>
      <c r="L5" s="419"/>
      <c r="M5" s="26" t="s">
        <v>25</v>
      </c>
      <c r="N5" s="40" t="s">
        <v>147</v>
      </c>
      <c r="O5" s="26" t="s">
        <v>26</v>
      </c>
      <c r="P5" s="26" t="s">
        <v>23</v>
      </c>
      <c r="Q5" s="26" t="s">
        <v>27</v>
      </c>
      <c r="R5" s="40" t="s">
        <v>26</v>
      </c>
      <c r="S5" s="180" t="s">
        <v>215</v>
      </c>
      <c r="T5" s="41" t="s">
        <v>23</v>
      </c>
      <c r="U5" s="424"/>
      <c r="V5" s="419"/>
      <c r="W5" s="422"/>
      <c r="X5" s="430"/>
      <c r="Y5" s="419"/>
      <c r="Z5" s="419"/>
      <c r="AA5" s="42" t="s">
        <v>148</v>
      </c>
      <c r="AB5" s="419"/>
      <c r="AC5" s="419"/>
      <c r="AD5" s="419"/>
      <c r="AE5" s="132"/>
      <c r="AF5" s="430"/>
      <c r="AG5" s="419"/>
      <c r="AH5" s="419"/>
      <c r="AI5" s="443"/>
      <c r="AJ5" s="433"/>
    </row>
    <row r="6" spans="1:36" ht="25.5" customHeight="1" x14ac:dyDescent="0.25">
      <c r="A6" s="385" t="s">
        <v>76</v>
      </c>
      <c r="B6" s="292" t="s">
        <v>264</v>
      </c>
      <c r="C6" s="135"/>
      <c r="D6" s="136"/>
      <c r="E6" s="136"/>
      <c r="F6" s="136"/>
      <c r="G6" s="136"/>
      <c r="H6" s="136"/>
      <c r="I6" s="136"/>
      <c r="J6" s="137"/>
      <c r="K6" s="136"/>
      <c r="L6" s="138">
        <f>SUM(C6:K6)</f>
        <v>0</v>
      </c>
      <c r="M6" s="137"/>
      <c r="N6" s="136"/>
      <c r="O6" s="136"/>
      <c r="P6" s="136"/>
      <c r="Q6" s="136">
        <v>332.15300000000002</v>
      </c>
      <c r="R6" s="136"/>
      <c r="S6" s="136"/>
      <c r="T6" s="136"/>
      <c r="U6" s="139"/>
      <c r="V6" s="140">
        <f>SUM(M6:U6)</f>
        <v>332.15300000000002</v>
      </c>
      <c r="W6" s="141">
        <f>(L6+V6)</f>
        <v>332.15300000000002</v>
      </c>
      <c r="X6" s="135"/>
      <c r="Y6" s="136"/>
      <c r="Z6" s="138">
        <f>(X6+Y6)</f>
        <v>0</v>
      </c>
      <c r="AA6" s="136">
        <v>114174.787</v>
      </c>
      <c r="AB6" s="136"/>
      <c r="AC6" s="136"/>
      <c r="AD6" s="138">
        <f>(AB6+AC6)</f>
        <v>0</v>
      </c>
      <c r="AE6" s="141">
        <f>((Z6+AA6)+AD6)</f>
        <v>114174.787</v>
      </c>
      <c r="AF6" s="135"/>
      <c r="AG6" s="136"/>
      <c r="AH6" s="136"/>
      <c r="AI6" s="348"/>
      <c r="AJ6" s="299" t="s">
        <v>77</v>
      </c>
    </row>
    <row r="7" spans="1:36" ht="25.5" customHeight="1" x14ac:dyDescent="0.25">
      <c r="A7" s="386"/>
      <c r="B7" s="300" t="s">
        <v>289</v>
      </c>
      <c r="C7" s="142"/>
      <c r="D7" s="143"/>
      <c r="E7" s="143"/>
      <c r="F7" s="143"/>
      <c r="G7" s="143"/>
      <c r="H7" s="143"/>
      <c r="I7" s="143"/>
      <c r="J7" s="144"/>
      <c r="K7" s="143"/>
      <c r="L7" s="145">
        <f>SUM(C7:K7)</f>
        <v>0</v>
      </c>
      <c r="M7" s="144"/>
      <c r="N7" s="143"/>
      <c r="O7" s="143"/>
      <c r="P7" s="143"/>
      <c r="Q7" s="143">
        <v>45331.75</v>
      </c>
      <c r="R7" s="143"/>
      <c r="S7" s="143"/>
      <c r="T7" s="143"/>
      <c r="U7" s="143"/>
      <c r="V7" s="146">
        <f>SUM(M7:U7)</f>
        <v>45331.75</v>
      </c>
      <c r="W7" s="147">
        <f>(L7+V7)</f>
        <v>45331.75</v>
      </c>
      <c r="X7" s="142"/>
      <c r="Y7" s="143"/>
      <c r="Z7" s="145">
        <f>(X7+Y7)</f>
        <v>0</v>
      </c>
      <c r="AA7" s="143">
        <v>185597.71599999999</v>
      </c>
      <c r="AB7" s="143"/>
      <c r="AC7" s="143"/>
      <c r="AD7" s="145">
        <f>(AB7+AC7)</f>
        <v>0</v>
      </c>
      <c r="AE7" s="147">
        <f>((Z7+AA7)+AD7)</f>
        <v>185597.71599999999</v>
      </c>
      <c r="AF7" s="142"/>
      <c r="AG7" s="143"/>
      <c r="AH7" s="143"/>
      <c r="AI7" s="349"/>
      <c r="AJ7" s="119" t="s">
        <v>78</v>
      </c>
    </row>
    <row r="8" spans="1:36" ht="25.5" customHeight="1" x14ac:dyDescent="0.25">
      <c r="A8" s="386"/>
      <c r="B8" s="300" t="s">
        <v>6</v>
      </c>
      <c r="C8" s="142"/>
      <c r="D8" s="143"/>
      <c r="E8" s="143"/>
      <c r="F8" s="143"/>
      <c r="G8" s="143"/>
      <c r="H8" s="143"/>
      <c r="I8" s="143"/>
      <c r="J8" s="144"/>
      <c r="K8" s="143"/>
      <c r="L8" s="145">
        <f>SUM(C8:K8)</f>
        <v>0</v>
      </c>
      <c r="M8" s="144"/>
      <c r="N8" s="143"/>
      <c r="O8" s="143"/>
      <c r="P8" s="143"/>
      <c r="Q8" s="143"/>
      <c r="R8" s="143"/>
      <c r="S8" s="143"/>
      <c r="T8" s="143"/>
      <c r="U8" s="143"/>
      <c r="V8" s="146">
        <f>SUM(M8:U8)</f>
        <v>0</v>
      </c>
      <c r="W8" s="147">
        <f>(L8+V8)</f>
        <v>0</v>
      </c>
      <c r="X8" s="142"/>
      <c r="Y8" s="143"/>
      <c r="Z8" s="145">
        <f>(X8+Y8)</f>
        <v>0</v>
      </c>
      <c r="AA8" s="143"/>
      <c r="AB8" s="143"/>
      <c r="AC8" s="143"/>
      <c r="AD8" s="145">
        <f>(AB8+AC8)</f>
        <v>0</v>
      </c>
      <c r="AE8" s="147">
        <f>((Z8+AA8)+AD8)</f>
        <v>0</v>
      </c>
      <c r="AF8" s="142">
        <v>1689.095</v>
      </c>
      <c r="AG8" s="144">
        <v>349487.80099999998</v>
      </c>
      <c r="AH8" s="143"/>
      <c r="AI8" s="349"/>
      <c r="AJ8" s="119" t="s">
        <v>6</v>
      </c>
    </row>
    <row r="9" spans="1:36" ht="25.5" customHeight="1" x14ac:dyDescent="0.25">
      <c r="A9" s="387"/>
      <c r="B9" s="48" t="s">
        <v>7</v>
      </c>
      <c r="C9" s="148">
        <f t="shared" ref="C9:K9" si="0">SUM(C6:C8)</f>
        <v>0</v>
      </c>
      <c r="D9" s="149">
        <f t="shared" si="0"/>
        <v>0</v>
      </c>
      <c r="E9" s="149">
        <f t="shared" si="0"/>
        <v>0</v>
      </c>
      <c r="F9" s="149">
        <f t="shared" si="0"/>
        <v>0</v>
      </c>
      <c r="G9" s="149">
        <f t="shared" si="0"/>
        <v>0</v>
      </c>
      <c r="H9" s="149">
        <f t="shared" si="0"/>
        <v>0</v>
      </c>
      <c r="I9" s="149">
        <f t="shared" si="0"/>
        <v>0</v>
      </c>
      <c r="J9" s="150">
        <f t="shared" si="0"/>
        <v>0</v>
      </c>
      <c r="K9" s="149">
        <f t="shared" si="0"/>
        <v>0</v>
      </c>
      <c r="L9" s="149">
        <f t="shared" ref="L9:L19" si="1">SUM(C9:K9)</f>
        <v>0</v>
      </c>
      <c r="M9" s="150">
        <f t="shared" ref="M9:U9" si="2">SUM(M6:M8)</f>
        <v>0</v>
      </c>
      <c r="N9" s="149">
        <f t="shared" si="2"/>
        <v>0</v>
      </c>
      <c r="O9" s="149">
        <f t="shared" si="2"/>
        <v>0</v>
      </c>
      <c r="P9" s="149">
        <f t="shared" si="2"/>
        <v>0</v>
      </c>
      <c r="Q9" s="149">
        <f t="shared" si="2"/>
        <v>45663.902999999998</v>
      </c>
      <c r="R9" s="149">
        <f t="shared" si="2"/>
        <v>0</v>
      </c>
      <c r="S9" s="149">
        <f t="shared" si="2"/>
        <v>0</v>
      </c>
      <c r="T9" s="149">
        <f t="shared" si="2"/>
        <v>0</v>
      </c>
      <c r="U9" s="149">
        <f t="shared" si="2"/>
        <v>0</v>
      </c>
      <c r="V9" s="151">
        <f t="shared" ref="V9:V19" si="3">SUM(M9:U9)</f>
        <v>45663.902999999998</v>
      </c>
      <c r="W9" s="152">
        <f t="shared" ref="W9:W19" si="4">(L9+V9)</f>
        <v>45663.902999999998</v>
      </c>
      <c r="X9" s="148">
        <f>SUM(X6:X8)</f>
        <v>0</v>
      </c>
      <c r="Y9" s="149">
        <f>SUM(Y6:Y8)</f>
        <v>0</v>
      </c>
      <c r="Z9" s="149">
        <f t="shared" ref="Z9:Z19" si="5">(X9+Y9)</f>
        <v>0</v>
      </c>
      <c r="AA9" s="149">
        <f>SUM(AA6:AA8)</f>
        <v>299772.50299999997</v>
      </c>
      <c r="AB9" s="149">
        <f>SUM(AB6:AB8)</f>
        <v>0</v>
      </c>
      <c r="AC9" s="149">
        <f>SUM(AC6:AC8)</f>
        <v>0</v>
      </c>
      <c r="AD9" s="149">
        <f t="shared" ref="AD9:AD19" si="6">(AB9+AC9)</f>
        <v>0</v>
      </c>
      <c r="AE9" s="152">
        <f t="shared" ref="AE9:AE19" si="7">((Z9+AA9)+AD9)</f>
        <v>299772.50299999997</v>
      </c>
      <c r="AF9" s="148">
        <f>SUM(AF6:AF8)</f>
        <v>1689.095</v>
      </c>
      <c r="AG9" s="150">
        <f>SUM(AG6:AG8)</f>
        <v>349487.80099999998</v>
      </c>
      <c r="AH9" s="149">
        <f>SUM(AH6:AH8)</f>
        <v>0</v>
      </c>
      <c r="AI9" s="152">
        <f>SUM(AI6:AI8)</f>
        <v>0</v>
      </c>
      <c r="AJ9" s="120" t="s">
        <v>7</v>
      </c>
    </row>
    <row r="10" spans="1:36" ht="25.5" customHeight="1" x14ac:dyDescent="0.25">
      <c r="A10" s="385" t="s">
        <v>80</v>
      </c>
      <c r="B10" s="292" t="s">
        <v>293</v>
      </c>
      <c r="C10" s="135"/>
      <c r="D10" s="136"/>
      <c r="E10" s="136"/>
      <c r="F10" s="136"/>
      <c r="G10" s="136"/>
      <c r="H10" s="136"/>
      <c r="I10" s="136"/>
      <c r="J10" s="137"/>
      <c r="K10" s="136"/>
      <c r="L10" s="138">
        <f t="shared" si="1"/>
        <v>0</v>
      </c>
      <c r="M10" s="137"/>
      <c r="N10" s="136"/>
      <c r="O10" s="136"/>
      <c r="P10" s="136"/>
      <c r="Q10" s="136"/>
      <c r="R10" s="136"/>
      <c r="S10" s="136"/>
      <c r="T10" s="205"/>
      <c r="U10" s="136"/>
      <c r="V10" s="138">
        <f t="shared" si="3"/>
        <v>0</v>
      </c>
      <c r="W10" s="141">
        <f t="shared" si="4"/>
        <v>0</v>
      </c>
      <c r="X10" s="135"/>
      <c r="Y10" s="136"/>
      <c r="Z10" s="138">
        <f t="shared" si="5"/>
        <v>0</v>
      </c>
      <c r="AA10" s="136">
        <v>81224.141000000003</v>
      </c>
      <c r="AB10" s="136"/>
      <c r="AC10" s="136"/>
      <c r="AD10" s="138">
        <f t="shared" si="6"/>
        <v>0</v>
      </c>
      <c r="AE10" s="141">
        <f t="shared" si="7"/>
        <v>81224.141000000003</v>
      </c>
      <c r="AF10" s="135"/>
      <c r="AG10" s="136"/>
      <c r="AH10" s="136"/>
      <c r="AI10" s="348"/>
      <c r="AJ10" s="299" t="s">
        <v>81</v>
      </c>
    </row>
    <row r="11" spans="1:36" ht="25.5" customHeight="1" x14ac:dyDescent="0.25">
      <c r="A11" s="386"/>
      <c r="B11" s="300" t="s">
        <v>294</v>
      </c>
      <c r="C11" s="142"/>
      <c r="D11" s="143"/>
      <c r="E11" s="143"/>
      <c r="F11" s="143"/>
      <c r="G11" s="143"/>
      <c r="H11" s="143"/>
      <c r="I11" s="143"/>
      <c r="J11" s="144"/>
      <c r="K11" s="143"/>
      <c r="L11" s="145">
        <f t="shared" si="1"/>
        <v>0</v>
      </c>
      <c r="M11" s="144"/>
      <c r="N11" s="143"/>
      <c r="O11" s="143"/>
      <c r="P11" s="143"/>
      <c r="Q11" s="143"/>
      <c r="R11" s="143"/>
      <c r="S11" s="143"/>
      <c r="T11" s="143"/>
      <c r="U11" s="143"/>
      <c r="V11" s="145">
        <f t="shared" si="3"/>
        <v>0</v>
      </c>
      <c r="W11" s="147">
        <f t="shared" si="4"/>
        <v>0</v>
      </c>
      <c r="X11" s="142">
        <v>71234.259000000005</v>
      </c>
      <c r="Y11" s="143"/>
      <c r="Z11" s="145">
        <f t="shared" si="5"/>
        <v>71234.259000000005</v>
      </c>
      <c r="AA11" s="143">
        <v>162816.304</v>
      </c>
      <c r="AB11" s="143"/>
      <c r="AC11" s="143"/>
      <c r="AD11" s="145">
        <f t="shared" si="6"/>
        <v>0</v>
      </c>
      <c r="AE11" s="147">
        <f t="shared" si="7"/>
        <v>234050.56300000002</v>
      </c>
      <c r="AF11" s="142"/>
      <c r="AG11" s="143"/>
      <c r="AH11" s="209" t="s">
        <v>1</v>
      </c>
      <c r="AI11" s="350" t="s">
        <v>270</v>
      </c>
      <c r="AJ11" s="119" t="s">
        <v>82</v>
      </c>
    </row>
    <row r="12" spans="1:36" ht="25.5" customHeight="1" x14ac:dyDescent="0.25">
      <c r="A12" s="386"/>
      <c r="B12" s="300" t="s">
        <v>249</v>
      </c>
      <c r="C12" s="142"/>
      <c r="D12" s="143"/>
      <c r="E12" s="143"/>
      <c r="F12" s="143"/>
      <c r="G12" s="143"/>
      <c r="H12" s="143"/>
      <c r="I12" s="143"/>
      <c r="J12" s="144"/>
      <c r="K12" s="143"/>
      <c r="L12" s="145">
        <f t="shared" si="1"/>
        <v>0</v>
      </c>
      <c r="M12" s="144"/>
      <c r="N12" s="143"/>
      <c r="O12" s="143"/>
      <c r="P12" s="143"/>
      <c r="Q12" s="143"/>
      <c r="R12" s="143"/>
      <c r="S12" s="143"/>
      <c r="T12" s="143"/>
      <c r="U12" s="143"/>
      <c r="V12" s="145">
        <f t="shared" si="3"/>
        <v>0</v>
      </c>
      <c r="W12" s="147">
        <f t="shared" si="4"/>
        <v>0</v>
      </c>
      <c r="X12" s="142">
        <v>67646</v>
      </c>
      <c r="Y12" s="143"/>
      <c r="Z12" s="145">
        <f t="shared" si="5"/>
        <v>67646</v>
      </c>
      <c r="AA12" s="143">
        <v>111671.20699999999</v>
      </c>
      <c r="AB12" s="143"/>
      <c r="AC12" s="143"/>
      <c r="AD12" s="145">
        <f t="shared" si="6"/>
        <v>0</v>
      </c>
      <c r="AE12" s="147">
        <f t="shared" si="7"/>
        <v>179317.20699999999</v>
      </c>
      <c r="AF12" s="142"/>
      <c r="AG12" s="143"/>
      <c r="AH12" s="143"/>
      <c r="AI12" s="349"/>
      <c r="AJ12" s="119" t="s">
        <v>248</v>
      </c>
    </row>
    <row r="13" spans="1:36" ht="25.5" customHeight="1" x14ac:dyDescent="0.25">
      <c r="A13" s="386"/>
      <c r="B13" s="300" t="s">
        <v>290</v>
      </c>
      <c r="C13" s="142"/>
      <c r="D13" s="143"/>
      <c r="E13" s="143"/>
      <c r="F13" s="143"/>
      <c r="G13" s="143"/>
      <c r="H13" s="143"/>
      <c r="I13" s="143"/>
      <c r="J13" s="144"/>
      <c r="K13" s="143"/>
      <c r="L13" s="145">
        <f t="shared" si="1"/>
        <v>0</v>
      </c>
      <c r="M13" s="144"/>
      <c r="N13" s="143"/>
      <c r="O13" s="143"/>
      <c r="P13" s="143"/>
      <c r="Q13" s="143"/>
      <c r="R13" s="143"/>
      <c r="S13" s="143"/>
      <c r="T13" s="143"/>
      <c r="U13" s="143"/>
      <c r="V13" s="145">
        <f t="shared" si="3"/>
        <v>0</v>
      </c>
      <c r="W13" s="147">
        <f t="shared" si="4"/>
        <v>0</v>
      </c>
      <c r="X13" s="142"/>
      <c r="Y13" s="143"/>
      <c r="Z13" s="145">
        <f t="shared" si="5"/>
        <v>0</v>
      </c>
      <c r="AA13" s="143"/>
      <c r="AB13" s="143"/>
      <c r="AC13" s="143"/>
      <c r="AD13" s="145">
        <f t="shared" si="6"/>
        <v>0</v>
      </c>
      <c r="AE13" s="147">
        <f t="shared" si="7"/>
        <v>0</v>
      </c>
      <c r="AF13" s="142"/>
      <c r="AG13" s="143"/>
      <c r="AH13" s="143"/>
      <c r="AI13" s="349"/>
      <c r="AJ13" s="119" t="s">
        <v>83</v>
      </c>
    </row>
    <row r="14" spans="1:36" ht="25.5" customHeight="1" x14ac:dyDescent="0.25">
      <c r="A14" s="387"/>
      <c r="B14" s="48" t="s">
        <v>85</v>
      </c>
      <c r="C14" s="148">
        <f t="shared" ref="C14:K14" si="8">SUM(C10:C13)</f>
        <v>0</v>
      </c>
      <c r="D14" s="149">
        <f t="shared" si="8"/>
        <v>0</v>
      </c>
      <c r="E14" s="149">
        <f t="shared" si="8"/>
        <v>0</v>
      </c>
      <c r="F14" s="149">
        <f t="shared" si="8"/>
        <v>0</v>
      </c>
      <c r="G14" s="149">
        <f t="shared" si="8"/>
        <v>0</v>
      </c>
      <c r="H14" s="149">
        <f t="shared" si="8"/>
        <v>0</v>
      </c>
      <c r="I14" s="149">
        <f t="shared" si="8"/>
        <v>0</v>
      </c>
      <c r="J14" s="150">
        <f t="shared" si="8"/>
        <v>0</v>
      </c>
      <c r="K14" s="149">
        <f t="shared" si="8"/>
        <v>0</v>
      </c>
      <c r="L14" s="149">
        <f t="shared" si="1"/>
        <v>0</v>
      </c>
      <c r="M14" s="150">
        <f t="shared" ref="M14:U14" si="9">SUM(M10:M13)</f>
        <v>0</v>
      </c>
      <c r="N14" s="149">
        <f t="shared" si="9"/>
        <v>0</v>
      </c>
      <c r="O14" s="149">
        <f t="shared" si="9"/>
        <v>0</v>
      </c>
      <c r="P14" s="149">
        <f t="shared" si="9"/>
        <v>0</v>
      </c>
      <c r="Q14" s="149">
        <f t="shared" si="9"/>
        <v>0</v>
      </c>
      <c r="R14" s="149">
        <f t="shared" si="9"/>
        <v>0</v>
      </c>
      <c r="S14" s="149">
        <f t="shared" si="9"/>
        <v>0</v>
      </c>
      <c r="T14" s="149">
        <f t="shared" si="9"/>
        <v>0</v>
      </c>
      <c r="U14" s="149">
        <f t="shared" si="9"/>
        <v>0</v>
      </c>
      <c r="V14" s="149">
        <f t="shared" si="3"/>
        <v>0</v>
      </c>
      <c r="W14" s="152">
        <f t="shared" si="4"/>
        <v>0</v>
      </c>
      <c r="X14" s="148">
        <f>SUM(X10:X13)</f>
        <v>138880.25900000002</v>
      </c>
      <c r="Y14" s="149">
        <f>SUM(Y10:Y13)</f>
        <v>0</v>
      </c>
      <c r="Z14" s="149">
        <f t="shared" si="5"/>
        <v>138880.25900000002</v>
      </c>
      <c r="AA14" s="149">
        <f>SUM(AA10:AA13)</f>
        <v>355711.652</v>
      </c>
      <c r="AB14" s="149">
        <f>SUM(AB10:AB13)</f>
        <v>0</v>
      </c>
      <c r="AC14" s="149">
        <f>SUM(AC10:AC13)</f>
        <v>0</v>
      </c>
      <c r="AD14" s="149">
        <f t="shared" si="6"/>
        <v>0</v>
      </c>
      <c r="AE14" s="152">
        <f t="shared" si="7"/>
        <v>494591.91100000002</v>
      </c>
      <c r="AF14" s="148">
        <f>SUM(AF10:AF13)</f>
        <v>0</v>
      </c>
      <c r="AG14" s="149">
        <f>SUM(AG10:AG13)</f>
        <v>0</v>
      </c>
      <c r="AH14" s="149">
        <f>SUM(AH10:AH13)</f>
        <v>0</v>
      </c>
      <c r="AI14" s="152">
        <f>SUM(AI10:AI13)</f>
        <v>0</v>
      </c>
      <c r="AJ14" s="120" t="s">
        <v>85</v>
      </c>
    </row>
    <row r="15" spans="1:36" ht="25.5" customHeight="1" x14ac:dyDescent="0.25">
      <c r="A15" s="385" t="s">
        <v>170</v>
      </c>
      <c r="B15" s="292" t="s">
        <v>247</v>
      </c>
      <c r="C15" s="135"/>
      <c r="D15" s="136"/>
      <c r="E15" s="136"/>
      <c r="F15" s="136"/>
      <c r="G15" s="136"/>
      <c r="H15" s="136"/>
      <c r="I15" s="136"/>
      <c r="J15" s="137"/>
      <c r="K15" s="136"/>
      <c r="L15" s="138">
        <f t="shared" si="1"/>
        <v>0</v>
      </c>
      <c r="M15" s="137"/>
      <c r="N15" s="136"/>
      <c r="O15" s="136"/>
      <c r="P15" s="136"/>
      <c r="Q15" s="136"/>
      <c r="R15" s="136"/>
      <c r="S15" s="136"/>
      <c r="T15" s="136"/>
      <c r="U15" s="136"/>
      <c r="V15" s="138">
        <f t="shared" si="3"/>
        <v>0</v>
      </c>
      <c r="W15" s="141">
        <f t="shared" si="4"/>
        <v>0</v>
      </c>
      <c r="X15" s="135"/>
      <c r="Y15" s="136"/>
      <c r="Z15" s="138">
        <f t="shared" si="5"/>
        <v>0</v>
      </c>
      <c r="AA15" s="136">
        <v>33561.686000000002</v>
      </c>
      <c r="AB15" s="136"/>
      <c r="AC15" s="136"/>
      <c r="AD15" s="138">
        <f t="shared" si="6"/>
        <v>0</v>
      </c>
      <c r="AE15" s="141">
        <f t="shared" si="7"/>
        <v>33561.686000000002</v>
      </c>
      <c r="AF15" s="135"/>
      <c r="AG15" s="136"/>
      <c r="AH15" s="136"/>
      <c r="AI15" s="348"/>
      <c r="AJ15" s="292" t="s">
        <v>247</v>
      </c>
    </row>
    <row r="16" spans="1:36" ht="25.5" customHeight="1" x14ac:dyDescent="0.25">
      <c r="A16" s="386"/>
      <c r="B16" s="300" t="s">
        <v>190</v>
      </c>
      <c r="C16" s="142"/>
      <c r="D16" s="143"/>
      <c r="E16" s="143"/>
      <c r="F16" s="143"/>
      <c r="G16" s="143"/>
      <c r="H16" s="143"/>
      <c r="I16" s="143"/>
      <c r="J16" s="144"/>
      <c r="K16" s="143"/>
      <c r="L16" s="145">
        <f t="shared" si="1"/>
        <v>0</v>
      </c>
      <c r="M16" s="144"/>
      <c r="N16" s="143"/>
      <c r="O16" s="143"/>
      <c r="P16" s="143"/>
      <c r="Q16" s="143">
        <v>184070.31099999999</v>
      </c>
      <c r="R16" s="143"/>
      <c r="S16" s="143"/>
      <c r="T16" s="143">
        <v>36267.678</v>
      </c>
      <c r="U16" s="143"/>
      <c r="V16" s="145">
        <f t="shared" si="3"/>
        <v>220337.989</v>
      </c>
      <c r="W16" s="147">
        <f>(L16+V16)</f>
        <v>220337.989</v>
      </c>
      <c r="X16" s="142"/>
      <c r="Y16" s="143"/>
      <c r="Z16" s="145">
        <f t="shared" si="5"/>
        <v>0</v>
      </c>
      <c r="AA16" s="143">
        <v>76426.070999999996</v>
      </c>
      <c r="AB16" s="143"/>
      <c r="AC16" s="143"/>
      <c r="AD16" s="145">
        <f t="shared" si="6"/>
        <v>0</v>
      </c>
      <c r="AE16" s="147">
        <f t="shared" si="7"/>
        <v>76426.070999999996</v>
      </c>
      <c r="AF16" s="142"/>
      <c r="AG16" s="143"/>
      <c r="AH16" s="143"/>
      <c r="AI16" s="349"/>
      <c r="AJ16" s="119" t="s">
        <v>190</v>
      </c>
    </row>
    <row r="17" spans="1:36" ht="25.5" customHeight="1" x14ac:dyDescent="0.25">
      <c r="A17" s="386"/>
      <c r="B17" s="300" t="s">
        <v>291</v>
      </c>
      <c r="C17" s="242"/>
      <c r="D17" s="143"/>
      <c r="E17" s="143"/>
      <c r="F17" s="143"/>
      <c r="G17" s="143"/>
      <c r="H17" s="143"/>
      <c r="I17" s="143"/>
      <c r="J17" s="144"/>
      <c r="K17" s="143"/>
      <c r="L17" s="145">
        <f t="shared" si="1"/>
        <v>0</v>
      </c>
      <c r="M17" s="144"/>
      <c r="N17" s="143"/>
      <c r="O17" s="143"/>
      <c r="P17" s="143"/>
      <c r="Q17" s="143"/>
      <c r="R17" s="143"/>
      <c r="S17" s="143"/>
      <c r="T17" s="143"/>
      <c r="U17" s="143"/>
      <c r="V17" s="145">
        <f t="shared" si="3"/>
        <v>0</v>
      </c>
      <c r="W17" s="147">
        <f t="shared" si="4"/>
        <v>0</v>
      </c>
      <c r="X17" s="142"/>
      <c r="Y17" s="143"/>
      <c r="Z17" s="145">
        <f t="shared" si="5"/>
        <v>0</v>
      </c>
      <c r="AA17" s="143"/>
      <c r="AB17" s="143"/>
      <c r="AC17" s="143"/>
      <c r="AD17" s="145">
        <f t="shared" si="6"/>
        <v>0</v>
      </c>
      <c r="AE17" s="147">
        <f t="shared" si="7"/>
        <v>0</v>
      </c>
      <c r="AF17" s="142"/>
      <c r="AG17" s="143"/>
      <c r="AH17" s="143"/>
      <c r="AI17" s="349"/>
      <c r="AJ17" s="119" t="s">
        <v>191</v>
      </c>
    </row>
    <row r="18" spans="1:36" ht="25.5" customHeight="1" x14ac:dyDescent="0.25">
      <c r="A18" s="386"/>
      <c r="B18" s="300" t="s">
        <v>292</v>
      </c>
      <c r="C18" s="142"/>
      <c r="D18" s="143"/>
      <c r="E18" s="143"/>
      <c r="F18" s="143"/>
      <c r="G18" s="143"/>
      <c r="H18" s="143"/>
      <c r="I18" s="143"/>
      <c r="J18" s="144"/>
      <c r="K18" s="143"/>
      <c r="L18" s="145">
        <f t="shared" si="1"/>
        <v>0</v>
      </c>
      <c r="M18" s="144">
        <v>455706</v>
      </c>
      <c r="N18" s="143"/>
      <c r="O18" s="143"/>
      <c r="P18" s="143"/>
      <c r="Q18" s="143"/>
      <c r="R18" s="143"/>
      <c r="S18" s="143"/>
      <c r="T18" s="209" t="s">
        <v>1</v>
      </c>
      <c r="U18" s="143"/>
      <c r="V18" s="145">
        <f t="shared" si="3"/>
        <v>455706</v>
      </c>
      <c r="W18" s="147">
        <f t="shared" si="4"/>
        <v>455706</v>
      </c>
      <c r="X18" s="142">
        <v>44696</v>
      </c>
      <c r="Y18" s="143"/>
      <c r="Z18" s="145">
        <f t="shared" si="5"/>
        <v>44696</v>
      </c>
      <c r="AA18" s="143">
        <v>385813.31800000003</v>
      </c>
      <c r="AB18" s="143"/>
      <c r="AC18" s="143"/>
      <c r="AD18" s="145">
        <f t="shared" si="6"/>
        <v>0</v>
      </c>
      <c r="AE18" s="147">
        <f t="shared" si="7"/>
        <v>430509.31800000003</v>
      </c>
      <c r="AF18" s="142"/>
      <c r="AG18" s="143"/>
      <c r="AH18" s="143"/>
      <c r="AI18" s="349"/>
      <c r="AJ18" s="119" t="s">
        <v>192</v>
      </c>
    </row>
    <row r="19" spans="1:36" ht="25.5" customHeight="1" x14ac:dyDescent="0.25">
      <c r="A19" s="387"/>
      <c r="B19" s="265" t="s">
        <v>171</v>
      </c>
      <c r="C19" s="148">
        <f t="shared" ref="C19:K19" si="10">SUM(C15:C18)</f>
        <v>0</v>
      </c>
      <c r="D19" s="149">
        <f t="shared" si="10"/>
        <v>0</v>
      </c>
      <c r="E19" s="149">
        <f t="shared" si="10"/>
        <v>0</v>
      </c>
      <c r="F19" s="149">
        <f t="shared" si="10"/>
        <v>0</v>
      </c>
      <c r="G19" s="149">
        <f t="shared" si="10"/>
        <v>0</v>
      </c>
      <c r="H19" s="149">
        <f t="shared" si="10"/>
        <v>0</v>
      </c>
      <c r="I19" s="149">
        <f t="shared" si="10"/>
        <v>0</v>
      </c>
      <c r="J19" s="150">
        <f t="shared" si="10"/>
        <v>0</v>
      </c>
      <c r="K19" s="149">
        <f t="shared" si="10"/>
        <v>0</v>
      </c>
      <c r="L19" s="149">
        <f t="shared" si="1"/>
        <v>0</v>
      </c>
      <c r="M19" s="150">
        <f t="shared" ref="M19:U19" si="11">SUM(M15:M18)</f>
        <v>455706</v>
      </c>
      <c r="N19" s="149">
        <f t="shared" si="11"/>
        <v>0</v>
      </c>
      <c r="O19" s="149">
        <f t="shared" si="11"/>
        <v>0</v>
      </c>
      <c r="P19" s="149">
        <f t="shared" si="11"/>
        <v>0</v>
      </c>
      <c r="Q19" s="149">
        <f t="shared" si="11"/>
        <v>184070.31099999999</v>
      </c>
      <c r="R19" s="149">
        <f t="shared" si="11"/>
        <v>0</v>
      </c>
      <c r="S19" s="149">
        <f t="shared" si="11"/>
        <v>0</v>
      </c>
      <c r="T19" s="149">
        <f t="shared" si="11"/>
        <v>36267.678</v>
      </c>
      <c r="U19" s="149">
        <f t="shared" si="11"/>
        <v>0</v>
      </c>
      <c r="V19" s="150">
        <f t="shared" si="3"/>
        <v>676043.98899999994</v>
      </c>
      <c r="W19" s="152">
        <f t="shared" si="4"/>
        <v>676043.98899999994</v>
      </c>
      <c r="X19" s="148">
        <f>SUM(X15:X18)</f>
        <v>44696</v>
      </c>
      <c r="Y19" s="149">
        <f>SUM(Y15:Y18)</f>
        <v>0</v>
      </c>
      <c r="Z19" s="149">
        <f t="shared" si="5"/>
        <v>44696</v>
      </c>
      <c r="AA19" s="149">
        <f>SUM(AA15:AA18)</f>
        <v>495801.07500000001</v>
      </c>
      <c r="AB19" s="149">
        <f>SUM(AB15:AB18)</f>
        <v>0</v>
      </c>
      <c r="AC19" s="149">
        <f>SUM(AC15:AC18)</f>
        <v>0</v>
      </c>
      <c r="AD19" s="149">
        <f t="shared" si="6"/>
        <v>0</v>
      </c>
      <c r="AE19" s="152">
        <f t="shared" si="7"/>
        <v>540497.07499999995</v>
      </c>
      <c r="AF19" s="148">
        <f>SUM(AF15:AF18)</f>
        <v>0</v>
      </c>
      <c r="AG19" s="149">
        <f>SUM(AG15:AG18)</f>
        <v>0</v>
      </c>
      <c r="AH19" s="149">
        <f>SUM(AH15:AH18)</f>
        <v>0</v>
      </c>
      <c r="AI19" s="152">
        <f>SUM(AI15:AI18)</f>
        <v>0</v>
      </c>
      <c r="AJ19" s="120" t="s">
        <v>172</v>
      </c>
    </row>
    <row r="20" spans="1:36" s="47" customFormat="1" ht="25.5" customHeight="1" x14ac:dyDescent="0.25">
      <c r="A20" s="414" t="s">
        <v>193</v>
      </c>
      <c r="B20" s="415"/>
      <c r="C20" s="153">
        <f t="shared" ref="C20:W20" si="12">((C9+C14)+C19)</f>
        <v>0</v>
      </c>
      <c r="D20" s="154">
        <f t="shared" si="12"/>
        <v>0</v>
      </c>
      <c r="E20" s="154">
        <f t="shared" si="12"/>
        <v>0</v>
      </c>
      <c r="F20" s="154">
        <f t="shared" si="12"/>
        <v>0</v>
      </c>
      <c r="G20" s="154">
        <f t="shared" si="12"/>
        <v>0</v>
      </c>
      <c r="H20" s="154">
        <f t="shared" si="12"/>
        <v>0</v>
      </c>
      <c r="I20" s="154">
        <f t="shared" si="12"/>
        <v>0</v>
      </c>
      <c r="J20" s="154">
        <f t="shared" si="12"/>
        <v>0</v>
      </c>
      <c r="K20" s="154">
        <f t="shared" si="12"/>
        <v>0</v>
      </c>
      <c r="L20" s="154">
        <f t="shared" si="12"/>
        <v>0</v>
      </c>
      <c r="M20" s="154">
        <f t="shared" si="12"/>
        <v>455706</v>
      </c>
      <c r="N20" s="154">
        <f t="shared" si="12"/>
        <v>0</v>
      </c>
      <c r="O20" s="154">
        <f t="shared" si="12"/>
        <v>0</v>
      </c>
      <c r="P20" s="154">
        <f t="shared" si="12"/>
        <v>0</v>
      </c>
      <c r="Q20" s="154">
        <f t="shared" si="12"/>
        <v>229734.21399999998</v>
      </c>
      <c r="R20" s="154">
        <f t="shared" si="12"/>
        <v>0</v>
      </c>
      <c r="S20" s="154">
        <f t="shared" si="12"/>
        <v>0</v>
      </c>
      <c r="T20" s="154">
        <f t="shared" si="12"/>
        <v>36267.678</v>
      </c>
      <c r="U20" s="154">
        <f t="shared" si="12"/>
        <v>0</v>
      </c>
      <c r="V20" s="154">
        <f t="shared" si="12"/>
        <v>721707.89199999999</v>
      </c>
      <c r="W20" s="155">
        <f t="shared" si="12"/>
        <v>721707.89199999999</v>
      </c>
      <c r="X20" s="153">
        <f>((X9+X14)+X19)</f>
        <v>183576.25900000002</v>
      </c>
      <c r="Y20" s="154">
        <f t="shared" ref="Y20:AI20" si="13">((Y9+Y14)+Y19)</f>
        <v>0</v>
      </c>
      <c r="Z20" s="154">
        <f t="shared" si="13"/>
        <v>183576.25900000002</v>
      </c>
      <c r="AA20" s="154">
        <f t="shared" si="13"/>
        <v>1151285.23</v>
      </c>
      <c r="AB20" s="154">
        <f t="shared" si="13"/>
        <v>0</v>
      </c>
      <c r="AC20" s="154">
        <f t="shared" si="13"/>
        <v>0</v>
      </c>
      <c r="AD20" s="154">
        <f t="shared" si="13"/>
        <v>0</v>
      </c>
      <c r="AE20" s="155">
        <f t="shared" si="13"/>
        <v>1334861.4890000001</v>
      </c>
      <c r="AF20" s="153">
        <f t="shared" si="13"/>
        <v>1689.095</v>
      </c>
      <c r="AG20" s="154">
        <f t="shared" si="13"/>
        <v>349487.80099999998</v>
      </c>
      <c r="AH20" s="154">
        <f t="shared" si="13"/>
        <v>0</v>
      </c>
      <c r="AI20" s="155">
        <f t="shared" si="13"/>
        <v>0</v>
      </c>
      <c r="AJ20" s="121" t="s">
        <v>149</v>
      </c>
    </row>
  </sheetData>
  <mergeCells count="35">
    <mergeCell ref="AD2:AE2"/>
    <mergeCell ref="AJ3:AJ5"/>
    <mergeCell ref="AF3:AG3"/>
    <mergeCell ref="AH3:AI3"/>
    <mergeCell ref="AG4:AG5"/>
    <mergeCell ref="AH4:AH5"/>
    <mergeCell ref="AI4:AI5"/>
    <mergeCell ref="AC4:AC5"/>
    <mergeCell ref="AD4:AD5"/>
    <mergeCell ref="AF4:AF5"/>
    <mergeCell ref="AB3:AD3"/>
    <mergeCell ref="Z4:Z5"/>
    <mergeCell ref="AA3:AA4"/>
    <mergeCell ref="AB4:AB5"/>
    <mergeCell ref="AI2:AJ2"/>
    <mergeCell ref="A3:A5"/>
    <mergeCell ref="A6:A9"/>
    <mergeCell ref="X4:X5"/>
    <mergeCell ref="Y4:Y5"/>
    <mergeCell ref="B3:B5"/>
    <mergeCell ref="C4:F4"/>
    <mergeCell ref="G4:J4"/>
    <mergeCell ref="M3:V3"/>
    <mergeCell ref="L4:L5"/>
    <mergeCell ref="C3:L3"/>
    <mergeCell ref="M4:P4"/>
    <mergeCell ref="Q4:T4"/>
    <mergeCell ref="A20:B20"/>
    <mergeCell ref="X3:Z3"/>
    <mergeCell ref="A10:A14"/>
    <mergeCell ref="A15:A19"/>
    <mergeCell ref="K4:K5"/>
    <mergeCell ref="W3:W5"/>
    <mergeCell ref="U4:U5"/>
    <mergeCell ref="V4:V5"/>
  </mergeCells>
  <phoneticPr fontId="1"/>
  <printOptions horizontalCentered="1" gridLinesSet="0"/>
  <pageMargins left="0.27559055118110237" right="0.39370078740157483" top="0.59055118110236227" bottom="0.59055118110236227" header="0.51181102362204722" footer="0.51181102362204722"/>
  <pageSetup paperSize="9" scale="82" firstPageNumber="59" orientation="landscape" useFirstPageNumber="1" r:id="rId1"/>
  <headerFooter alignWithMargins="0"/>
  <colBreaks count="1" manualBreakCount="1">
    <brk id="23" max="19" man="1"/>
  </colBreaks>
  <ignoredErrors>
    <ignoredError sqref="L19 Z9:Z19 L9:L14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syncVertical="1" syncRef="A1" transitionEvaluation="1">
    <tabColor rgb="FF0070C0"/>
  </sheetPr>
  <dimension ref="A1:BZ20"/>
  <sheetViews>
    <sheetView showWhiteSpace="0" view="pageBreakPreview" zoomScaleNormal="90" zoomScaleSheetLayoutView="100" workbookViewId="0"/>
  </sheetViews>
  <sheetFormatPr defaultColWidth="10.69921875" defaultRowHeight="23.1" customHeight="1" x14ac:dyDescent="0.25"/>
  <cols>
    <col min="1" max="1" width="2.8984375" style="4" customWidth="1"/>
    <col min="2" max="2" width="11" style="4" customWidth="1"/>
    <col min="3" max="3" width="4.69921875" style="4" customWidth="1"/>
    <col min="4" max="4" width="8.09765625" style="4" customWidth="1"/>
    <col min="5" max="5" width="3.796875" style="4" customWidth="1"/>
    <col min="6" max="6" width="8.69921875" style="4" customWidth="1"/>
    <col min="7" max="7" width="6" style="4" customWidth="1"/>
    <col min="8" max="8" width="5.09765625" style="4" customWidth="1"/>
    <col min="9" max="9" width="7" style="4" customWidth="1"/>
    <col min="10" max="10" width="4.796875" style="4" customWidth="1"/>
    <col min="11" max="11" width="6.59765625" style="4" customWidth="1"/>
    <col min="12" max="12" width="8.09765625" style="4" customWidth="1"/>
    <col min="13" max="15" width="4.09765625" style="4" customWidth="1"/>
    <col min="16" max="16" width="5.296875" style="4" customWidth="1"/>
    <col min="17" max="17" width="7.19921875" style="4" customWidth="1"/>
    <col min="18" max="18" width="4.796875" style="4" customWidth="1"/>
    <col min="19" max="19" width="9.19921875" style="4" customWidth="1"/>
    <col min="20" max="20" width="6.69921875" style="4" customWidth="1"/>
    <col min="21" max="22" width="6.59765625" style="4" customWidth="1"/>
    <col min="23" max="23" width="7.69921875" style="4" customWidth="1"/>
    <col min="24" max="25" width="7.19921875" style="4" customWidth="1"/>
    <col min="26" max="26" width="5.69921875" style="4" customWidth="1"/>
    <col min="27" max="27" width="5.296875" style="4" customWidth="1"/>
    <col min="28" max="28" width="5.796875" style="4" customWidth="1"/>
    <col min="29" max="29" width="6.69921875" style="4" customWidth="1"/>
    <col min="30" max="30" width="7.19921875" style="4" customWidth="1"/>
    <col min="31" max="32" width="5.19921875" style="4" customWidth="1"/>
    <col min="33" max="33" width="6.09765625" style="4" customWidth="1"/>
    <col min="34" max="34" width="7.59765625" style="4" customWidth="1"/>
    <col min="35" max="35" width="1.19921875" style="4" customWidth="1"/>
    <col min="36" max="36" width="7.5" style="4" customWidth="1"/>
    <col min="37" max="37" width="6.796875" style="4" customWidth="1"/>
    <col min="38" max="38" width="7" style="4" customWidth="1"/>
    <col min="39" max="39" width="5.69921875" style="4" customWidth="1"/>
    <col min="40" max="40" width="5.796875" style="4" customWidth="1"/>
    <col min="41" max="43" width="5.59765625" style="4" customWidth="1"/>
    <col min="44" max="44" width="5.69921875" style="4" customWidth="1"/>
    <col min="45" max="46" width="5.59765625" style="4" customWidth="1"/>
    <col min="47" max="47" width="5.796875" style="4" customWidth="1"/>
    <col min="48" max="48" width="7.19921875" style="4" customWidth="1"/>
    <col min="49" max="52" width="5.59765625" style="4" customWidth="1"/>
    <col min="53" max="53" width="6.69921875" style="4" customWidth="1"/>
    <col min="54" max="55" width="7.19921875" style="4" customWidth="1"/>
    <col min="56" max="56" width="5.19921875" style="4" customWidth="1"/>
    <col min="57" max="57" width="7.09765625" style="4" customWidth="1"/>
    <col min="58" max="58" width="7.69921875" style="4" customWidth="1"/>
    <col min="59" max="59" width="5.796875" style="4" customWidth="1"/>
    <col min="60" max="62" width="4.796875" style="4" customWidth="1"/>
    <col min="63" max="63" width="5.5" style="4" customWidth="1"/>
    <col min="64" max="64" width="4.09765625" style="4" customWidth="1"/>
    <col min="65" max="65" width="4.796875" style="4" customWidth="1"/>
    <col min="66" max="66" width="7.19921875" style="4" customWidth="1"/>
    <col min="67" max="67" width="6.19921875" style="4" customWidth="1"/>
    <col min="68" max="68" width="5.5" style="4" customWidth="1"/>
    <col min="69" max="69" width="5.59765625" style="4" customWidth="1"/>
    <col min="70" max="70" width="7" style="4" customWidth="1"/>
    <col min="71" max="71" width="5.19921875" style="4" customWidth="1"/>
    <col min="72" max="72" width="7" style="4" customWidth="1"/>
    <col min="73" max="73" width="9" style="4" customWidth="1"/>
    <col min="74" max="74" width="7.09765625" style="4" customWidth="1"/>
    <col min="75" max="75" width="8.296875" style="4" customWidth="1"/>
    <col min="76" max="76" width="8" style="4" customWidth="1"/>
    <col min="77" max="77" width="7.296875" style="4" customWidth="1"/>
    <col min="78" max="78" width="9.8984375" style="2" customWidth="1"/>
    <col min="79" max="16384" width="10.69921875" style="4"/>
  </cols>
  <sheetData>
    <row r="1" spans="1:78" ht="23.25" customHeight="1" x14ac:dyDescent="0.25">
      <c r="A1" s="156" t="s">
        <v>161</v>
      </c>
      <c r="B1" s="158"/>
      <c r="C1" s="158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  <c r="AG1" s="27"/>
      <c r="AH1" s="27"/>
      <c r="AI1" s="27"/>
      <c r="AJ1" s="27"/>
      <c r="AK1" s="27"/>
      <c r="AL1" s="27"/>
      <c r="AM1" s="27"/>
      <c r="AN1" s="27"/>
      <c r="AO1" s="27"/>
      <c r="AP1" s="27"/>
      <c r="AQ1" s="27"/>
      <c r="AR1" s="27"/>
      <c r="AS1" s="27"/>
      <c r="AT1" s="27"/>
      <c r="AU1" s="27"/>
      <c r="AV1" s="27"/>
      <c r="AW1" s="27"/>
      <c r="AX1" s="27"/>
      <c r="AY1" s="27"/>
      <c r="AZ1" s="27"/>
      <c r="BA1" s="27"/>
      <c r="BB1" s="27"/>
      <c r="BC1" s="27"/>
      <c r="BD1" s="27"/>
      <c r="BE1" s="27"/>
      <c r="BF1" s="27"/>
      <c r="BG1" s="27"/>
      <c r="BH1" s="27"/>
      <c r="BI1" s="27"/>
      <c r="BJ1" s="27"/>
      <c r="BK1" s="27"/>
      <c r="BL1" s="27"/>
      <c r="BM1" s="27"/>
      <c r="BN1" s="27"/>
      <c r="BO1" s="27"/>
      <c r="BP1" s="27"/>
      <c r="BQ1" s="27"/>
      <c r="BR1" s="27"/>
      <c r="BS1" s="27"/>
      <c r="BT1" s="27"/>
      <c r="BU1" s="27"/>
      <c r="BV1" s="27"/>
      <c r="BW1" s="27"/>
      <c r="BX1" s="27"/>
      <c r="BY1" s="27"/>
      <c r="BZ1" s="1"/>
    </row>
    <row r="2" spans="1:78" ht="23.25" customHeight="1" x14ac:dyDescent="0.25">
      <c r="A2" s="157" t="s">
        <v>262</v>
      </c>
      <c r="B2" s="157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537" t="s">
        <v>232</v>
      </c>
      <c r="W2" s="157" t="s">
        <v>304</v>
      </c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7"/>
      <c r="AJ2" s="28"/>
      <c r="AK2" s="28"/>
      <c r="AL2" s="28"/>
      <c r="AM2" s="28"/>
      <c r="AN2" s="537" t="s">
        <v>232</v>
      </c>
      <c r="AO2" s="157" t="s">
        <v>305</v>
      </c>
      <c r="AP2" s="28"/>
      <c r="AQ2" s="28"/>
      <c r="AR2" s="28"/>
      <c r="AS2" s="28"/>
      <c r="AT2" s="28"/>
      <c r="AU2" s="28"/>
      <c r="AV2" s="28"/>
      <c r="AW2" s="28"/>
      <c r="AX2" s="28"/>
      <c r="AY2" s="28"/>
      <c r="AZ2" s="28"/>
      <c r="BA2" s="28"/>
      <c r="BB2" s="28"/>
      <c r="BC2" s="28"/>
      <c r="BD2" s="28"/>
      <c r="BE2" s="28"/>
      <c r="BF2" s="537" t="s">
        <v>235</v>
      </c>
      <c r="BG2" s="157" t="s">
        <v>304</v>
      </c>
      <c r="BH2" s="28"/>
      <c r="BI2" s="28"/>
      <c r="BJ2" s="28"/>
      <c r="BK2" s="28"/>
      <c r="BL2" s="28"/>
      <c r="BM2" s="28"/>
      <c r="BN2" s="28"/>
      <c r="BO2" s="28"/>
      <c r="BP2" s="28"/>
      <c r="BQ2" s="28"/>
      <c r="BR2" s="28"/>
      <c r="BS2" s="28"/>
      <c r="BT2" s="28"/>
      <c r="BU2" s="28"/>
      <c r="BV2" s="28"/>
      <c r="BW2" s="28"/>
      <c r="BX2" s="28"/>
      <c r="BY2" s="537" t="s">
        <v>232</v>
      </c>
      <c r="BZ2" s="537"/>
    </row>
    <row r="3" spans="1:78" ht="24.75" customHeight="1" x14ac:dyDescent="0.25">
      <c r="A3" s="426" t="s">
        <v>50</v>
      </c>
      <c r="B3" s="491" t="s">
        <v>257</v>
      </c>
      <c r="C3" s="459" t="s">
        <v>51</v>
      </c>
      <c r="D3" s="459"/>
      <c r="E3" s="459"/>
      <c r="F3" s="459"/>
      <c r="G3" s="459"/>
      <c r="H3" s="459"/>
      <c r="I3" s="459"/>
      <c r="J3" s="459"/>
      <c r="K3" s="459"/>
      <c r="L3" s="467"/>
      <c r="M3" s="497" t="s">
        <v>52</v>
      </c>
      <c r="N3" s="497"/>
      <c r="O3" s="497"/>
      <c r="P3" s="497" t="s">
        <v>207</v>
      </c>
      <c r="Q3" s="497"/>
      <c r="R3" s="497"/>
      <c r="S3" s="497"/>
      <c r="T3" s="497"/>
      <c r="U3" s="466"/>
      <c r="V3" s="506"/>
      <c r="W3" s="458" t="s">
        <v>53</v>
      </c>
      <c r="X3" s="459"/>
      <c r="Y3" s="459"/>
      <c r="Z3" s="459"/>
      <c r="AA3" s="459"/>
      <c r="AB3" s="459"/>
      <c r="AC3" s="459"/>
      <c r="AD3" s="467"/>
      <c r="AE3" s="481" t="s">
        <v>49</v>
      </c>
      <c r="AF3" s="481" t="s">
        <v>48</v>
      </c>
      <c r="AG3" s="463" t="s">
        <v>230</v>
      </c>
      <c r="AH3" s="484" t="s">
        <v>38</v>
      </c>
      <c r="AI3" s="5"/>
      <c r="AJ3" s="458" t="s">
        <v>54</v>
      </c>
      <c r="AK3" s="459"/>
      <c r="AL3" s="459"/>
      <c r="AM3" s="459"/>
      <c r="AN3" s="460"/>
      <c r="AO3" s="503" t="s">
        <v>55</v>
      </c>
      <c r="AP3" s="504"/>
      <c r="AQ3" s="504"/>
      <c r="AR3" s="504"/>
      <c r="AS3" s="504"/>
      <c r="AT3" s="504" t="s">
        <v>56</v>
      </c>
      <c r="AU3" s="504"/>
      <c r="AV3" s="504"/>
      <c r="AW3" s="504"/>
      <c r="AX3" s="504"/>
      <c r="AY3" s="504"/>
      <c r="AZ3" s="504"/>
      <c r="BA3" s="504"/>
      <c r="BB3" s="505"/>
      <c r="BC3" s="469" t="s">
        <v>150</v>
      </c>
      <c r="BD3" s="470"/>
      <c r="BE3" s="470"/>
      <c r="BF3" s="470"/>
      <c r="BG3" s="466" t="s">
        <v>88</v>
      </c>
      <c r="BH3" s="459"/>
      <c r="BI3" s="459"/>
      <c r="BJ3" s="459"/>
      <c r="BK3" s="467"/>
      <c r="BL3" s="463" t="s">
        <v>227</v>
      </c>
      <c r="BM3" s="463" t="s">
        <v>226</v>
      </c>
      <c r="BN3" s="29"/>
      <c r="BO3" s="458" t="s">
        <v>225</v>
      </c>
      <c r="BP3" s="459"/>
      <c r="BQ3" s="459"/>
      <c r="BR3" s="459"/>
      <c r="BS3" s="459"/>
      <c r="BT3" s="459"/>
      <c r="BU3" s="459"/>
      <c r="BV3" s="459"/>
      <c r="BW3" s="459"/>
      <c r="BX3" s="460"/>
      <c r="BY3" s="455" t="s">
        <v>258</v>
      </c>
      <c r="BZ3" s="471" t="s">
        <v>194</v>
      </c>
    </row>
    <row r="4" spans="1:78" ht="24.75" customHeight="1" x14ac:dyDescent="0.25">
      <c r="A4" s="487"/>
      <c r="B4" s="492"/>
      <c r="C4" s="451" t="s">
        <v>57</v>
      </c>
      <c r="D4" s="449" t="s">
        <v>267</v>
      </c>
      <c r="E4" s="453" t="s">
        <v>58</v>
      </c>
      <c r="F4" s="494" t="s">
        <v>282</v>
      </c>
      <c r="G4" s="495"/>
      <c r="H4" s="495"/>
      <c r="I4" s="496"/>
      <c r="J4" s="447" t="s">
        <v>229</v>
      </c>
      <c r="K4" s="447" t="s">
        <v>166</v>
      </c>
      <c r="L4" s="449" t="s">
        <v>17</v>
      </c>
      <c r="M4" s="498" t="s">
        <v>59</v>
      </c>
      <c r="N4" s="447" t="s">
        <v>90</v>
      </c>
      <c r="O4" s="449" t="s">
        <v>17</v>
      </c>
      <c r="P4" s="447" t="s">
        <v>216</v>
      </c>
      <c r="Q4" s="447" t="s">
        <v>298</v>
      </c>
      <c r="R4" s="453" t="s">
        <v>295</v>
      </c>
      <c r="S4" s="447" t="s">
        <v>278</v>
      </c>
      <c r="T4" s="447" t="s">
        <v>60</v>
      </c>
      <c r="U4" s="447" t="s">
        <v>166</v>
      </c>
      <c r="V4" s="477" t="s">
        <v>17</v>
      </c>
      <c r="W4" s="228" t="s">
        <v>273</v>
      </c>
      <c r="X4" s="227" t="s">
        <v>29</v>
      </c>
      <c r="Y4" s="449" t="s">
        <v>151</v>
      </c>
      <c r="Z4" s="227" t="s">
        <v>152</v>
      </c>
      <c r="AA4" s="227" t="s">
        <v>153</v>
      </c>
      <c r="AB4" s="449" t="s">
        <v>37</v>
      </c>
      <c r="AC4" s="227" t="s">
        <v>154</v>
      </c>
      <c r="AD4" s="449" t="s">
        <v>17</v>
      </c>
      <c r="AE4" s="482"/>
      <c r="AF4" s="482"/>
      <c r="AG4" s="464"/>
      <c r="AH4" s="485"/>
      <c r="AI4" s="5"/>
      <c r="AJ4" s="507" t="s">
        <v>61</v>
      </c>
      <c r="AK4" s="508"/>
      <c r="AL4" s="509"/>
      <c r="AM4" s="447" t="s">
        <v>231</v>
      </c>
      <c r="AN4" s="501" t="s">
        <v>17</v>
      </c>
      <c r="AO4" s="502" t="s">
        <v>275</v>
      </c>
      <c r="AP4" s="449" t="s">
        <v>277</v>
      </c>
      <c r="AQ4" s="453" t="s">
        <v>62</v>
      </c>
      <c r="AR4" s="453" t="s">
        <v>165</v>
      </c>
      <c r="AS4" s="449" t="s">
        <v>279</v>
      </c>
      <c r="AT4" s="449" t="s">
        <v>41</v>
      </c>
      <c r="AU4" s="453" t="s">
        <v>63</v>
      </c>
      <c r="AV4" s="447" t="s">
        <v>64</v>
      </c>
      <c r="AW4" s="453" t="s">
        <v>65</v>
      </c>
      <c r="AX4" s="453" t="s">
        <v>66</v>
      </c>
      <c r="AY4" s="453" t="s">
        <v>158</v>
      </c>
      <c r="AZ4" s="453" t="s">
        <v>87</v>
      </c>
      <c r="BA4" s="447" t="s">
        <v>67</v>
      </c>
      <c r="BB4" s="477" t="s">
        <v>17</v>
      </c>
      <c r="BC4" s="228" t="s">
        <v>68</v>
      </c>
      <c r="BD4" s="227" t="s">
        <v>69</v>
      </c>
      <c r="BE4" s="447" t="s">
        <v>89</v>
      </c>
      <c r="BF4" s="461" t="s">
        <v>17</v>
      </c>
      <c r="BG4" s="447" t="s">
        <v>297</v>
      </c>
      <c r="BH4" s="447" t="s">
        <v>164</v>
      </c>
      <c r="BI4" s="447" t="s">
        <v>163</v>
      </c>
      <c r="BJ4" s="468" t="s">
        <v>261</v>
      </c>
      <c r="BK4" s="449" t="s">
        <v>17</v>
      </c>
      <c r="BL4" s="464"/>
      <c r="BM4" s="464"/>
      <c r="BN4" s="125" t="s">
        <v>30</v>
      </c>
      <c r="BO4" s="451" t="s">
        <v>42</v>
      </c>
      <c r="BP4" s="36" t="s">
        <v>155</v>
      </c>
      <c r="BQ4" s="461" t="s">
        <v>167</v>
      </c>
      <c r="BR4" s="476"/>
      <c r="BS4" s="46" t="s">
        <v>70</v>
      </c>
      <c r="BT4" s="227" t="s">
        <v>31</v>
      </c>
      <c r="BU4" s="461" t="s">
        <v>71</v>
      </c>
      <c r="BV4" s="462"/>
      <c r="BW4" s="474" t="s">
        <v>296</v>
      </c>
      <c r="BX4" s="477" t="s">
        <v>283</v>
      </c>
      <c r="BY4" s="456"/>
      <c r="BZ4" s="472"/>
    </row>
    <row r="5" spans="1:78" ht="24.75" customHeight="1" x14ac:dyDescent="0.25">
      <c r="A5" s="488"/>
      <c r="B5" s="493"/>
      <c r="C5" s="452"/>
      <c r="D5" s="448"/>
      <c r="E5" s="454"/>
      <c r="F5" s="35" t="s">
        <v>32</v>
      </c>
      <c r="G5" s="35" t="s">
        <v>33</v>
      </c>
      <c r="H5" s="35" t="s">
        <v>34</v>
      </c>
      <c r="I5" s="44" t="s">
        <v>72</v>
      </c>
      <c r="J5" s="448"/>
      <c r="K5" s="450"/>
      <c r="L5" s="448"/>
      <c r="M5" s="499"/>
      <c r="N5" s="448"/>
      <c r="O5" s="448"/>
      <c r="P5" s="448"/>
      <c r="Q5" s="448"/>
      <c r="R5" s="454"/>
      <c r="S5" s="448"/>
      <c r="T5" s="448"/>
      <c r="U5" s="450"/>
      <c r="V5" s="478"/>
      <c r="W5" s="229" t="s">
        <v>272</v>
      </c>
      <c r="X5" s="226" t="s">
        <v>35</v>
      </c>
      <c r="Y5" s="448"/>
      <c r="Z5" s="226" t="s">
        <v>73</v>
      </c>
      <c r="AA5" s="226" t="s">
        <v>281</v>
      </c>
      <c r="AB5" s="448"/>
      <c r="AC5" s="226" t="s">
        <v>36</v>
      </c>
      <c r="AD5" s="448"/>
      <c r="AE5" s="483"/>
      <c r="AF5" s="483"/>
      <c r="AG5" s="465"/>
      <c r="AH5" s="486"/>
      <c r="AI5" s="5"/>
      <c r="AJ5" s="37" t="s">
        <v>39</v>
      </c>
      <c r="AK5" s="30" t="s">
        <v>40</v>
      </c>
      <c r="AL5" s="31" t="s">
        <v>74</v>
      </c>
      <c r="AM5" s="448"/>
      <c r="AN5" s="486"/>
      <c r="AO5" s="452"/>
      <c r="AP5" s="448"/>
      <c r="AQ5" s="454"/>
      <c r="AR5" s="454"/>
      <c r="AS5" s="448"/>
      <c r="AT5" s="448"/>
      <c r="AU5" s="454"/>
      <c r="AV5" s="448"/>
      <c r="AW5" s="454"/>
      <c r="AX5" s="454"/>
      <c r="AY5" s="454"/>
      <c r="AZ5" s="454"/>
      <c r="BA5" s="448"/>
      <c r="BB5" s="478"/>
      <c r="BC5" s="229" t="s">
        <v>274</v>
      </c>
      <c r="BD5" s="226" t="s">
        <v>156</v>
      </c>
      <c r="BE5" s="448"/>
      <c r="BF5" s="500"/>
      <c r="BG5" s="448"/>
      <c r="BH5" s="448"/>
      <c r="BI5" s="448"/>
      <c r="BJ5" s="448"/>
      <c r="BK5" s="448"/>
      <c r="BL5" s="465"/>
      <c r="BM5" s="465"/>
      <c r="BN5" s="33"/>
      <c r="BO5" s="452"/>
      <c r="BP5" s="226" t="s">
        <v>42</v>
      </c>
      <c r="BQ5" s="32" t="s">
        <v>168</v>
      </c>
      <c r="BR5" s="32" t="s">
        <v>169</v>
      </c>
      <c r="BS5" s="45" t="s">
        <v>75</v>
      </c>
      <c r="BT5" s="226" t="s">
        <v>271</v>
      </c>
      <c r="BU5" s="34"/>
      <c r="BV5" s="35" t="s">
        <v>43</v>
      </c>
      <c r="BW5" s="475"/>
      <c r="BX5" s="478"/>
      <c r="BY5" s="457"/>
      <c r="BZ5" s="473"/>
    </row>
    <row r="6" spans="1:78" ht="27.75" customHeight="1" x14ac:dyDescent="0.25">
      <c r="A6" s="385" t="s">
        <v>76</v>
      </c>
      <c r="B6" s="292" t="s">
        <v>238</v>
      </c>
      <c r="C6" s="69">
        <v>203.61</v>
      </c>
      <c r="D6" s="70">
        <v>137858.421</v>
      </c>
      <c r="E6" s="70"/>
      <c r="F6" s="70">
        <v>22340</v>
      </c>
      <c r="G6" s="70"/>
      <c r="H6" s="70"/>
      <c r="I6" s="71">
        <f>SUM(F6:H6)</f>
        <v>22340</v>
      </c>
      <c r="J6" s="70">
        <v>485.96100000000001</v>
      </c>
      <c r="K6" s="72">
        <v>-22340</v>
      </c>
      <c r="L6" s="71">
        <f>C6+D6+E6+I6+J6+K6</f>
        <v>138547.992</v>
      </c>
      <c r="M6" s="70"/>
      <c r="N6" s="70">
        <v>1.0820000000000001</v>
      </c>
      <c r="O6" s="73">
        <f>(M6+N6)</f>
        <v>1.0820000000000001</v>
      </c>
      <c r="P6" s="70"/>
      <c r="Q6" s="70">
        <v>12418.732</v>
      </c>
      <c r="R6" s="70"/>
      <c r="S6" s="70">
        <v>181.78200000000001</v>
      </c>
      <c r="T6" s="70">
        <v>721.51099999999997</v>
      </c>
      <c r="U6" s="74">
        <v>-214.244</v>
      </c>
      <c r="V6" s="75">
        <f>SUM(P6:U6)</f>
        <v>13107.780999999999</v>
      </c>
      <c r="W6" s="94">
        <v>265606.95600000001</v>
      </c>
      <c r="X6" s="95">
        <v>123342.283</v>
      </c>
      <c r="Y6" s="70">
        <v>162494.55499999999</v>
      </c>
      <c r="Z6" s="70"/>
      <c r="AA6" s="70"/>
      <c r="AB6" s="70">
        <v>25190</v>
      </c>
      <c r="AC6" s="70">
        <v>2012.46</v>
      </c>
      <c r="AD6" s="71">
        <f>W6-X6+Y6+Z6+AA6+AB6+AC6</f>
        <v>331961.68800000002</v>
      </c>
      <c r="AE6" s="70"/>
      <c r="AF6" s="70"/>
      <c r="AG6" s="96"/>
      <c r="AH6" s="97">
        <f>L6+O6+V6+AD6+AE6+AF6+AG6</f>
        <v>483618.54300000001</v>
      </c>
      <c r="AI6" s="5"/>
      <c r="AJ6" s="94">
        <v>18840</v>
      </c>
      <c r="AK6" s="70"/>
      <c r="AL6" s="71">
        <f>(AJ6+AK6)</f>
        <v>18840</v>
      </c>
      <c r="AM6" s="70">
        <v>615.68499999999995</v>
      </c>
      <c r="AN6" s="80">
        <f>AL6+AM6</f>
        <v>19455.685000000001</v>
      </c>
      <c r="AO6" s="94"/>
      <c r="AP6" s="70">
        <v>146.74700000000001</v>
      </c>
      <c r="AQ6" s="70">
        <v>90.307000000000002</v>
      </c>
      <c r="AR6" s="70"/>
      <c r="AS6" s="73">
        <f>SUM(AO6:AR6)</f>
        <v>237.05400000000003</v>
      </c>
      <c r="AT6" s="70"/>
      <c r="AU6" s="70">
        <v>1526.3320000000001</v>
      </c>
      <c r="AV6" s="70">
        <v>143000</v>
      </c>
      <c r="AW6" s="70"/>
      <c r="AX6" s="70"/>
      <c r="AY6" s="70"/>
      <c r="AZ6" s="70">
        <v>185</v>
      </c>
      <c r="BA6" s="70">
        <v>5658.692</v>
      </c>
      <c r="BB6" s="75">
        <f>SUM(AT6:BA6)</f>
        <v>150370.024</v>
      </c>
      <c r="BC6" s="94">
        <v>290488</v>
      </c>
      <c r="BD6" s="70"/>
      <c r="BE6" s="70">
        <v>190600</v>
      </c>
      <c r="BF6" s="122">
        <f>SUM(BC6:BE6)</f>
        <v>481088</v>
      </c>
      <c r="BG6" s="122">
        <v>4770.4759999999997</v>
      </c>
      <c r="BH6" s="122"/>
      <c r="BI6" s="122"/>
      <c r="BJ6" s="122"/>
      <c r="BK6" s="122">
        <f>SUM(BG6:BJ6)</f>
        <v>4770.4759999999997</v>
      </c>
      <c r="BL6" s="122"/>
      <c r="BM6" s="122"/>
      <c r="BN6" s="97">
        <f>AN6+AS6+BB6+BF6+BK6+BL6+BM6</f>
        <v>655921.23900000006</v>
      </c>
      <c r="BO6" s="126">
        <v>68797</v>
      </c>
      <c r="BP6" s="70"/>
      <c r="BQ6" s="70"/>
      <c r="BR6" s="70"/>
      <c r="BS6" s="70"/>
      <c r="BT6" s="70"/>
      <c r="BU6" s="95">
        <v>-241099.696</v>
      </c>
      <c r="BV6" s="72">
        <v>18462.554</v>
      </c>
      <c r="BW6" s="74"/>
      <c r="BX6" s="127">
        <f>SUM(BO6:BU6)+BW6</f>
        <v>-172302.696</v>
      </c>
      <c r="BY6" s="351">
        <f>(BN6+BX6)</f>
        <v>483618.54300000006</v>
      </c>
      <c r="BZ6" s="292" t="s">
        <v>77</v>
      </c>
    </row>
    <row r="7" spans="1:78" ht="27.75" customHeight="1" x14ac:dyDescent="0.25">
      <c r="A7" s="489"/>
      <c r="B7" s="300" t="s">
        <v>78</v>
      </c>
      <c r="C7" s="76">
        <v>441.78699999999998</v>
      </c>
      <c r="D7" s="77">
        <v>748120.04</v>
      </c>
      <c r="E7" s="77"/>
      <c r="F7" s="77">
        <v>23000</v>
      </c>
      <c r="G7" s="77"/>
      <c r="H7" s="77"/>
      <c r="I7" s="73">
        <f>SUM(F7:H7)</f>
        <v>23000</v>
      </c>
      <c r="J7" s="77">
        <v>177.85499999999999</v>
      </c>
      <c r="K7" s="78">
        <v>-69</v>
      </c>
      <c r="L7" s="73">
        <f>C7+D7+E7+I7+J7+K7</f>
        <v>771670.68200000003</v>
      </c>
      <c r="M7" s="77"/>
      <c r="N7" s="77"/>
      <c r="O7" s="73">
        <f>(M7+N7)</f>
        <v>0</v>
      </c>
      <c r="P7" s="77"/>
      <c r="Q7" s="77">
        <v>19188.728999999999</v>
      </c>
      <c r="R7" s="77"/>
      <c r="S7" s="77">
        <v>15591.53</v>
      </c>
      <c r="T7" s="77">
        <v>6031.424</v>
      </c>
      <c r="U7" s="79">
        <v>-56</v>
      </c>
      <c r="V7" s="80">
        <f>SUM(P7:U7)</f>
        <v>40755.682999999997</v>
      </c>
      <c r="W7" s="98">
        <v>382062.91</v>
      </c>
      <c r="X7" s="99">
        <v>214697.88</v>
      </c>
      <c r="Y7" s="77">
        <v>262737.25599999999</v>
      </c>
      <c r="Z7" s="87"/>
      <c r="AA7" s="77">
        <v>841.53099999999995</v>
      </c>
      <c r="AB7" s="77">
        <v>32430</v>
      </c>
      <c r="AC7" s="77">
        <v>4960.96</v>
      </c>
      <c r="AD7" s="73">
        <f>W7-X7+Y7+Z7+AA7+AB7+AC7</f>
        <v>468334.777</v>
      </c>
      <c r="AE7" s="87"/>
      <c r="AF7" s="77">
        <v>7899.9740000000002</v>
      </c>
      <c r="AG7" s="100"/>
      <c r="AH7" s="101">
        <f>L7+O7+V7+AD7+AE7+AF7+AG7</f>
        <v>1288661.1159999999</v>
      </c>
      <c r="AI7" s="5"/>
      <c r="AJ7" s="98">
        <v>20000</v>
      </c>
      <c r="AK7" s="77"/>
      <c r="AL7" s="73">
        <f>(AJ7+AK7)</f>
        <v>20000</v>
      </c>
      <c r="AM7" s="77">
        <v>100.899</v>
      </c>
      <c r="AN7" s="80">
        <f>AL7+AM7</f>
        <v>20100.899000000001</v>
      </c>
      <c r="AO7" s="98"/>
      <c r="AP7" s="77">
        <v>47.32</v>
      </c>
      <c r="AQ7" s="77">
        <v>37.936</v>
      </c>
      <c r="AR7" s="77"/>
      <c r="AS7" s="73">
        <f>SUM(AO7:AR7)</f>
        <v>85.256</v>
      </c>
      <c r="AT7" s="77"/>
      <c r="AU7" s="77">
        <v>115.39</v>
      </c>
      <c r="AV7" s="77">
        <v>50000</v>
      </c>
      <c r="AW7" s="77"/>
      <c r="AX7" s="77"/>
      <c r="AY7" s="77"/>
      <c r="AZ7" s="77">
        <v>7182.6</v>
      </c>
      <c r="BA7" s="77">
        <v>8438.9189999999999</v>
      </c>
      <c r="BB7" s="80">
        <f>SUM(AT7:BA7)</f>
        <v>65736.909</v>
      </c>
      <c r="BC7" s="98">
        <v>365953</v>
      </c>
      <c r="BD7" s="77"/>
      <c r="BE7" s="77">
        <v>190500</v>
      </c>
      <c r="BF7" s="123">
        <f>SUM(BC7:BE7)</f>
        <v>556453</v>
      </c>
      <c r="BG7" s="123">
        <v>10514.05</v>
      </c>
      <c r="BH7" s="123"/>
      <c r="BI7" s="123"/>
      <c r="BJ7" s="123">
        <v>18200</v>
      </c>
      <c r="BK7" s="123">
        <f t="shared" ref="BK7:BK18" si="0">SUM(BG7:BJ7)</f>
        <v>28714.05</v>
      </c>
      <c r="BL7" s="123"/>
      <c r="BM7" s="123"/>
      <c r="BN7" s="80">
        <f>AN7+AS7+BB7+BF7+BK7+BL7+BM7</f>
        <v>671090.11400000006</v>
      </c>
      <c r="BO7" s="117">
        <v>276150</v>
      </c>
      <c r="BP7" s="77"/>
      <c r="BQ7" s="77"/>
      <c r="BR7" s="77">
        <v>184000</v>
      </c>
      <c r="BS7" s="77"/>
      <c r="BT7" s="77">
        <v>100000</v>
      </c>
      <c r="BU7" s="99">
        <v>57421.002</v>
      </c>
      <c r="BV7" s="78">
        <v>34334.713000000003</v>
      </c>
      <c r="BW7" s="79"/>
      <c r="BX7" s="80">
        <f>SUM(BO7:BU7)+BW7</f>
        <v>617571.00199999998</v>
      </c>
      <c r="BY7" s="352">
        <f>(BN7+BX7)</f>
        <v>1288661.1159999999</v>
      </c>
      <c r="BZ7" s="300" t="s">
        <v>259</v>
      </c>
    </row>
    <row r="8" spans="1:78" ht="27.75" customHeight="1" x14ac:dyDescent="0.25">
      <c r="A8" s="489"/>
      <c r="B8" s="300" t="s">
        <v>6</v>
      </c>
      <c r="C8" s="77">
        <v>103.717</v>
      </c>
      <c r="D8" s="77">
        <v>249927.25700000001</v>
      </c>
      <c r="E8" s="77"/>
      <c r="F8" s="77"/>
      <c r="G8" s="77"/>
      <c r="H8" s="77"/>
      <c r="I8" s="73">
        <f>SUM(F8:H8)</f>
        <v>0</v>
      </c>
      <c r="J8" s="77"/>
      <c r="K8" s="78"/>
      <c r="L8" s="73">
        <f>C8+D8+E8+I8+J8+K8</f>
        <v>250030.97400000002</v>
      </c>
      <c r="M8" s="77"/>
      <c r="N8" s="77"/>
      <c r="O8" s="73">
        <f>(M8+N8)</f>
        <v>0</v>
      </c>
      <c r="P8" s="77"/>
      <c r="Q8" s="77">
        <v>19185.886999999999</v>
      </c>
      <c r="R8" s="77"/>
      <c r="S8" s="77">
        <v>8910.8529999999992</v>
      </c>
      <c r="T8" s="77"/>
      <c r="U8" s="79">
        <v>-153.48699999999999</v>
      </c>
      <c r="V8" s="80">
        <f>SUM(P8:U8)</f>
        <v>27943.252999999997</v>
      </c>
      <c r="W8" s="98">
        <v>329946.41899999999</v>
      </c>
      <c r="X8" s="99">
        <v>254547.43100000001</v>
      </c>
      <c r="Y8" s="77">
        <v>81623.266000000003</v>
      </c>
      <c r="Z8" s="77"/>
      <c r="AA8" s="77">
        <v>244.8</v>
      </c>
      <c r="AB8" s="77">
        <v>15840</v>
      </c>
      <c r="AC8" s="79">
        <v>-4000</v>
      </c>
      <c r="AD8" s="73">
        <f t="shared" ref="AD8:AD20" si="1">W8-X8+Y8+Z8+AA8+AB8+AC8</f>
        <v>169107.05399999997</v>
      </c>
      <c r="AE8" s="87"/>
      <c r="AF8" s="102"/>
      <c r="AG8" s="100"/>
      <c r="AH8" s="80">
        <f>L8+O8+V8+AD8+AE8+AF8+AG8</f>
        <v>447081.28099999996</v>
      </c>
      <c r="AI8" s="5"/>
      <c r="AJ8" s="98"/>
      <c r="AK8" s="77"/>
      <c r="AL8" s="73">
        <f>(AJ8+AK8)</f>
        <v>0</v>
      </c>
      <c r="AM8" s="77"/>
      <c r="AN8" s="80">
        <f t="shared" ref="AN8:AN20" si="2">AL8+AM8</f>
        <v>0</v>
      </c>
      <c r="AO8" s="98"/>
      <c r="AP8" s="77"/>
      <c r="AQ8" s="77"/>
      <c r="AR8" s="77"/>
      <c r="AS8" s="73">
        <f>SUM(AO8:AR8)</f>
        <v>0</v>
      </c>
      <c r="AT8" s="77"/>
      <c r="AU8" s="77">
        <v>14857.348</v>
      </c>
      <c r="AV8" s="77"/>
      <c r="AW8" s="77"/>
      <c r="AX8" s="77"/>
      <c r="AY8" s="77"/>
      <c r="AZ8" s="77">
        <v>19630.5</v>
      </c>
      <c r="BA8" s="77">
        <v>15967.351000000001</v>
      </c>
      <c r="BB8" s="80">
        <f>SUM(AT8:BA8)</f>
        <v>50455.199000000001</v>
      </c>
      <c r="BC8" s="98"/>
      <c r="BD8" s="77"/>
      <c r="BE8" s="77"/>
      <c r="BF8" s="123">
        <f>SUM(BC8:BE8)</f>
        <v>0</v>
      </c>
      <c r="BG8" s="123">
        <v>19332.313999999998</v>
      </c>
      <c r="BH8" s="123"/>
      <c r="BI8" s="123"/>
      <c r="BJ8" s="123">
        <v>10759</v>
      </c>
      <c r="BK8" s="123">
        <f t="shared" si="0"/>
        <v>30091.313999999998</v>
      </c>
      <c r="BL8" s="123"/>
      <c r="BM8" s="123"/>
      <c r="BN8" s="80">
        <f>AN8+AS8+BB8+BF8+BK8+BL8+BM8</f>
        <v>80546.513000000006</v>
      </c>
      <c r="BO8" s="117">
        <v>56700</v>
      </c>
      <c r="BP8" s="77"/>
      <c r="BQ8" s="77">
        <v>3880.5520000000001</v>
      </c>
      <c r="BR8" s="77">
        <v>113400</v>
      </c>
      <c r="BS8" s="77"/>
      <c r="BT8" s="77">
        <v>120000</v>
      </c>
      <c r="BU8" s="99">
        <v>72554.216</v>
      </c>
      <c r="BV8" s="78">
        <v>59167.044999999998</v>
      </c>
      <c r="BW8" s="79"/>
      <c r="BX8" s="80">
        <f>SUM(BO8:BU8)+BW8</f>
        <v>366534.76800000004</v>
      </c>
      <c r="BY8" s="352">
        <f>(BN8+BX8)</f>
        <v>447081.28100000008</v>
      </c>
      <c r="BZ8" s="300" t="s">
        <v>6</v>
      </c>
    </row>
    <row r="9" spans="1:78" ht="27.75" customHeight="1" x14ac:dyDescent="0.25">
      <c r="A9" s="490"/>
      <c r="B9" s="48" t="s">
        <v>7</v>
      </c>
      <c r="C9" s="81">
        <f>SUM(C6:C8)</f>
        <v>749.11399999999992</v>
      </c>
      <c r="D9" s="82">
        <f>SUM(D6:D8)</f>
        <v>1135905.7180000001</v>
      </c>
      <c r="E9" s="83">
        <f t="shared" ref="E9:Q9" si="3">SUM(E6:E8)</f>
        <v>0</v>
      </c>
      <c r="F9" s="83">
        <f t="shared" si="3"/>
        <v>45340</v>
      </c>
      <c r="G9" s="83">
        <f t="shared" si="3"/>
        <v>0</v>
      </c>
      <c r="H9" s="83">
        <f t="shared" si="3"/>
        <v>0</v>
      </c>
      <c r="I9" s="83">
        <f t="shared" si="3"/>
        <v>45340</v>
      </c>
      <c r="J9" s="83">
        <f t="shared" si="3"/>
        <v>663.81600000000003</v>
      </c>
      <c r="K9" s="84">
        <f t="shared" si="3"/>
        <v>-22409</v>
      </c>
      <c r="L9" s="83">
        <f t="shared" si="3"/>
        <v>1160249.648</v>
      </c>
      <c r="M9" s="83">
        <f t="shared" si="3"/>
        <v>0</v>
      </c>
      <c r="N9" s="83">
        <f t="shared" si="3"/>
        <v>1.0820000000000001</v>
      </c>
      <c r="O9" s="83">
        <f t="shared" si="3"/>
        <v>1.0820000000000001</v>
      </c>
      <c r="P9" s="83">
        <f>SUM(P6:P8)</f>
        <v>0</v>
      </c>
      <c r="Q9" s="83">
        <f t="shared" si="3"/>
        <v>50793.347999999998</v>
      </c>
      <c r="R9" s="83">
        <v>0</v>
      </c>
      <c r="S9" s="82">
        <f t="shared" ref="S9:AE9" si="4">SUM(S6:S8)</f>
        <v>24684.165000000001</v>
      </c>
      <c r="T9" s="83">
        <f t="shared" si="4"/>
        <v>6752.9349999999995</v>
      </c>
      <c r="U9" s="85">
        <f t="shared" si="4"/>
        <v>-423.73099999999999</v>
      </c>
      <c r="V9" s="86">
        <f t="shared" si="4"/>
        <v>81806.71699999999</v>
      </c>
      <c r="W9" s="103">
        <f>SUM(W6:W8)</f>
        <v>977616.28499999992</v>
      </c>
      <c r="X9" s="84">
        <f t="shared" si="4"/>
        <v>592587.59400000004</v>
      </c>
      <c r="Y9" s="83">
        <f t="shared" si="4"/>
        <v>506855.07699999999</v>
      </c>
      <c r="Z9" s="82">
        <f t="shared" si="4"/>
        <v>0</v>
      </c>
      <c r="AA9" s="83">
        <f t="shared" si="4"/>
        <v>1086.3309999999999</v>
      </c>
      <c r="AB9" s="83">
        <f t="shared" si="4"/>
        <v>73460</v>
      </c>
      <c r="AC9" s="104">
        <f t="shared" si="4"/>
        <v>2973.42</v>
      </c>
      <c r="AD9" s="105">
        <f t="shared" si="1"/>
        <v>969403.51899999997</v>
      </c>
      <c r="AE9" s="106">
        <f t="shared" si="4"/>
        <v>0</v>
      </c>
      <c r="AF9" s="107">
        <f>SUM(AF6:AF8)</f>
        <v>7899.9740000000002</v>
      </c>
      <c r="AG9" s="108">
        <f>SUM(AG6:AG8)</f>
        <v>0</v>
      </c>
      <c r="AH9" s="109">
        <f>SUM(AH6:AH8)</f>
        <v>2219360.94</v>
      </c>
      <c r="AI9" s="5"/>
      <c r="AJ9" s="113">
        <f t="shared" ref="AJ9:AO9" si="5">SUM(AJ6:AJ8)</f>
        <v>38840</v>
      </c>
      <c r="AK9" s="114">
        <f t="shared" si="5"/>
        <v>0</v>
      </c>
      <c r="AL9" s="114">
        <f t="shared" si="5"/>
        <v>38840</v>
      </c>
      <c r="AM9" s="114">
        <f t="shared" si="5"/>
        <v>716.58399999999995</v>
      </c>
      <c r="AN9" s="115">
        <f t="shared" si="2"/>
        <v>39556.584000000003</v>
      </c>
      <c r="AO9" s="116">
        <f t="shared" si="5"/>
        <v>0</v>
      </c>
      <c r="AP9" s="83">
        <f t="shared" ref="AP9:AW9" si="6">SUM(AP6:AP8)</f>
        <v>194.06700000000001</v>
      </c>
      <c r="AQ9" s="83">
        <f t="shared" si="6"/>
        <v>128.24299999999999</v>
      </c>
      <c r="AR9" s="83">
        <f t="shared" si="6"/>
        <v>0</v>
      </c>
      <c r="AS9" s="83">
        <f t="shared" si="6"/>
        <v>322.31000000000006</v>
      </c>
      <c r="AT9" s="83">
        <f t="shared" si="6"/>
        <v>0</v>
      </c>
      <c r="AU9" s="83">
        <f t="shared" si="6"/>
        <v>16499.07</v>
      </c>
      <c r="AV9" s="83">
        <f t="shared" si="6"/>
        <v>193000</v>
      </c>
      <c r="AW9" s="83">
        <f t="shared" si="6"/>
        <v>0</v>
      </c>
      <c r="AX9" s="83">
        <v>0</v>
      </c>
      <c r="AY9" s="83">
        <f t="shared" ref="AY9:BF9" si="7">SUM(AY6:AY8)</f>
        <v>0</v>
      </c>
      <c r="AZ9" s="83">
        <f t="shared" si="7"/>
        <v>26998.1</v>
      </c>
      <c r="BA9" s="83">
        <f t="shared" si="7"/>
        <v>30064.962</v>
      </c>
      <c r="BB9" s="86">
        <f t="shared" si="7"/>
        <v>266562.13200000004</v>
      </c>
      <c r="BC9" s="116">
        <f t="shared" si="7"/>
        <v>656441</v>
      </c>
      <c r="BD9" s="83">
        <f t="shared" si="7"/>
        <v>0</v>
      </c>
      <c r="BE9" s="83">
        <f t="shared" si="7"/>
        <v>381100</v>
      </c>
      <c r="BF9" s="108">
        <f t="shared" si="7"/>
        <v>1037541</v>
      </c>
      <c r="BG9" s="83">
        <f t="shared" ref="BG9:BN9" si="8">SUM(BG6:BG8)</f>
        <v>34616.839999999997</v>
      </c>
      <c r="BH9" s="83">
        <f t="shared" si="8"/>
        <v>0</v>
      </c>
      <c r="BI9" s="83">
        <f>SUM(BI6:BI8)</f>
        <v>0</v>
      </c>
      <c r="BJ9" s="83">
        <f t="shared" si="8"/>
        <v>28959</v>
      </c>
      <c r="BK9" s="83">
        <f t="shared" si="8"/>
        <v>63575.839999999997</v>
      </c>
      <c r="BL9" s="108">
        <f t="shared" si="8"/>
        <v>0</v>
      </c>
      <c r="BM9" s="108">
        <f t="shared" si="8"/>
        <v>0</v>
      </c>
      <c r="BN9" s="86">
        <f t="shared" si="8"/>
        <v>1407557.8660000002</v>
      </c>
      <c r="BO9" s="103">
        <f t="shared" ref="BO9:BY9" si="9">SUM(BO6:BO8)</f>
        <v>401647</v>
      </c>
      <c r="BP9" s="83">
        <f t="shared" si="9"/>
        <v>0</v>
      </c>
      <c r="BQ9" s="83">
        <f t="shared" si="9"/>
        <v>3880.5520000000001</v>
      </c>
      <c r="BR9" s="83">
        <f>SUM(BR6:BR8)</f>
        <v>297400</v>
      </c>
      <c r="BS9" s="83">
        <f t="shared" si="9"/>
        <v>0</v>
      </c>
      <c r="BT9" s="83">
        <f t="shared" si="9"/>
        <v>220000</v>
      </c>
      <c r="BU9" s="110">
        <f t="shared" si="9"/>
        <v>-111124.47799999999</v>
      </c>
      <c r="BV9" s="84">
        <f t="shared" si="9"/>
        <v>111964.31200000001</v>
      </c>
      <c r="BW9" s="85">
        <f>SUM(BW6:BW8)</f>
        <v>0</v>
      </c>
      <c r="BX9" s="86">
        <f t="shared" ref="BX9:BX20" si="10">SUM(BO9:BU9)+BW9</f>
        <v>811803.07400000002</v>
      </c>
      <c r="BY9" s="128">
        <f t="shared" si="9"/>
        <v>2219360.94</v>
      </c>
      <c r="BZ9" s="48" t="s">
        <v>7</v>
      </c>
    </row>
    <row r="10" spans="1:78" ht="27.75" customHeight="1" x14ac:dyDescent="0.25">
      <c r="A10" s="385" t="s">
        <v>80</v>
      </c>
      <c r="B10" s="292" t="s">
        <v>81</v>
      </c>
      <c r="C10" s="70">
        <v>117</v>
      </c>
      <c r="D10" s="70">
        <v>55873.122000000003</v>
      </c>
      <c r="E10" s="70"/>
      <c r="F10" s="70"/>
      <c r="G10" s="70"/>
      <c r="H10" s="70"/>
      <c r="I10" s="71">
        <f>SUM(F10:H10)</f>
        <v>0</v>
      </c>
      <c r="J10" s="70"/>
      <c r="K10" s="72"/>
      <c r="L10" s="71">
        <f>C10+D10+E10+I10+J10+K10</f>
        <v>55990.122000000003</v>
      </c>
      <c r="M10" s="70"/>
      <c r="N10" s="70"/>
      <c r="O10" s="71">
        <f>(M10+N10)</f>
        <v>0</v>
      </c>
      <c r="P10" s="70"/>
      <c r="Q10" s="70">
        <v>9343.9279999999999</v>
      </c>
      <c r="R10" s="70"/>
      <c r="S10" s="70">
        <v>146.08000000000001</v>
      </c>
      <c r="T10" s="70">
        <v>35.734999999999999</v>
      </c>
      <c r="U10" s="74">
        <v>-93.438999999999993</v>
      </c>
      <c r="V10" s="75">
        <f>SUM(P10:U10)</f>
        <v>9432.3040000000001</v>
      </c>
      <c r="W10" s="94">
        <v>260309.13</v>
      </c>
      <c r="X10" s="95">
        <v>125262.712</v>
      </c>
      <c r="Y10" s="70">
        <v>89215.705000000002</v>
      </c>
      <c r="Z10" s="70"/>
      <c r="AA10" s="70">
        <v>348.524</v>
      </c>
      <c r="AB10" s="70">
        <v>3610</v>
      </c>
      <c r="AC10" s="70">
        <v>1373.2950000000001</v>
      </c>
      <c r="AD10" s="71">
        <f t="shared" si="1"/>
        <v>229593.94200000004</v>
      </c>
      <c r="AE10" s="70"/>
      <c r="AF10" s="70"/>
      <c r="AG10" s="96"/>
      <c r="AH10" s="75">
        <f>L10+O10+V10+AD10+AE10+AF10+AG10</f>
        <v>295016.36800000002</v>
      </c>
      <c r="AI10" s="5"/>
      <c r="AJ10" s="94"/>
      <c r="AK10" s="70"/>
      <c r="AL10" s="71">
        <f>(AJ10+AK10)</f>
        <v>0</v>
      </c>
      <c r="AM10" s="70"/>
      <c r="AN10" s="75">
        <f t="shared" si="2"/>
        <v>0</v>
      </c>
      <c r="AO10" s="94"/>
      <c r="AP10" s="70"/>
      <c r="AQ10" s="70"/>
      <c r="AR10" s="70"/>
      <c r="AS10" s="71">
        <f>SUM(AO10:AR10)</f>
        <v>0</v>
      </c>
      <c r="AT10" s="70"/>
      <c r="AU10" s="70">
        <v>5673.6080000000002</v>
      </c>
      <c r="AV10" s="70"/>
      <c r="AW10" s="70"/>
      <c r="AX10" s="70"/>
      <c r="AY10" s="70"/>
      <c r="AZ10" s="70">
        <v>185</v>
      </c>
      <c r="BA10" s="70">
        <v>546.94600000000003</v>
      </c>
      <c r="BB10" s="75">
        <f>SUM(AT10:BA10)</f>
        <v>6405.5540000000001</v>
      </c>
      <c r="BC10" s="94">
        <v>141140</v>
      </c>
      <c r="BD10" s="70"/>
      <c r="BE10" s="70"/>
      <c r="BF10" s="122">
        <f>SUM(BC10:BE10)</f>
        <v>141140</v>
      </c>
      <c r="BG10" s="122">
        <v>922.46299999999997</v>
      </c>
      <c r="BH10" s="122"/>
      <c r="BI10" s="122"/>
      <c r="BJ10" s="122"/>
      <c r="BK10" s="123">
        <f t="shared" si="0"/>
        <v>922.46299999999997</v>
      </c>
      <c r="BL10" s="122"/>
      <c r="BM10" s="122"/>
      <c r="BN10" s="75">
        <f>AN10+AS10+BB10+BF10+BK10+BL10+BM10</f>
        <v>148468.01699999999</v>
      </c>
      <c r="BO10" s="126">
        <v>11320</v>
      </c>
      <c r="BP10" s="70"/>
      <c r="BQ10" s="70"/>
      <c r="BR10" s="70">
        <v>30000</v>
      </c>
      <c r="BS10" s="70"/>
      <c r="BT10" s="70"/>
      <c r="BU10" s="95">
        <v>105228.406</v>
      </c>
      <c r="BV10" s="72">
        <v>17537.402999999998</v>
      </c>
      <c r="BW10" s="74"/>
      <c r="BX10" s="127">
        <f>SUM(BO10:BU10)+BW10</f>
        <v>146548.40600000002</v>
      </c>
      <c r="BY10" s="351">
        <f>(BN10+BX10)</f>
        <v>295016.42300000001</v>
      </c>
      <c r="BZ10" s="292" t="s">
        <v>81</v>
      </c>
    </row>
    <row r="11" spans="1:78" ht="27.75" customHeight="1" x14ac:dyDescent="0.25">
      <c r="A11" s="489"/>
      <c r="B11" s="300" t="s">
        <v>82</v>
      </c>
      <c r="C11" s="76">
        <v>22.728999999999999</v>
      </c>
      <c r="D11" s="77">
        <v>202756.67</v>
      </c>
      <c r="E11" s="77"/>
      <c r="F11" s="77"/>
      <c r="G11" s="77"/>
      <c r="H11" s="77"/>
      <c r="I11" s="73">
        <f>SUM(F11:H11)</f>
        <v>0</v>
      </c>
      <c r="J11" s="77"/>
      <c r="K11" s="78"/>
      <c r="L11" s="73">
        <f>C11+D11+E11+I11+J11+K11</f>
        <v>202779.399</v>
      </c>
      <c r="M11" s="77"/>
      <c r="N11" s="77">
        <v>11.597</v>
      </c>
      <c r="O11" s="73">
        <f>(M11+N11)</f>
        <v>11.597</v>
      </c>
      <c r="P11" s="77"/>
      <c r="Q11" s="77">
        <v>30675.741000000002</v>
      </c>
      <c r="R11" s="77"/>
      <c r="S11" s="77">
        <v>289.14999999999998</v>
      </c>
      <c r="T11" s="77">
        <v>1167.81</v>
      </c>
      <c r="U11" s="79">
        <v>-183.69800000000001</v>
      </c>
      <c r="V11" s="80">
        <f>SUM(P11:U11)</f>
        <v>31949.003000000004</v>
      </c>
      <c r="W11" s="98">
        <v>300520.44699999999</v>
      </c>
      <c r="X11" s="99">
        <v>279318.69900000002</v>
      </c>
      <c r="Y11" s="77">
        <v>59454.457000000002</v>
      </c>
      <c r="Z11" s="77"/>
      <c r="AA11" s="77">
        <v>4643.8969999999999</v>
      </c>
      <c r="AB11" s="77">
        <v>16910</v>
      </c>
      <c r="AC11" s="77">
        <v>83.882000000000005</v>
      </c>
      <c r="AD11" s="73">
        <f t="shared" si="1"/>
        <v>102293.98399999995</v>
      </c>
      <c r="AE11" s="77"/>
      <c r="AF11" s="77"/>
      <c r="AG11" s="100"/>
      <c r="AH11" s="80">
        <f>L11+O11+V11+AD11+AE11+AF11+AG11</f>
        <v>337033.98299999995</v>
      </c>
      <c r="AI11" s="274"/>
      <c r="AJ11" s="98"/>
      <c r="AK11" s="77"/>
      <c r="AL11" s="73">
        <f>(AJ11+AK11)</f>
        <v>0</v>
      </c>
      <c r="AM11" s="77"/>
      <c r="AN11" s="80">
        <f t="shared" si="2"/>
        <v>0</v>
      </c>
      <c r="AO11" s="98"/>
      <c r="AP11" s="77"/>
      <c r="AQ11" s="77">
        <v>17.815999999999999</v>
      </c>
      <c r="AR11" s="77"/>
      <c r="AS11" s="73">
        <f>SUM(AO11:AR11)</f>
        <v>17.815999999999999</v>
      </c>
      <c r="AT11" s="77"/>
      <c r="AU11" s="77">
        <v>5378.8019999999997</v>
      </c>
      <c r="AV11" s="77">
        <v>13500</v>
      </c>
      <c r="AW11" s="77"/>
      <c r="AX11" s="77"/>
      <c r="AY11" s="77"/>
      <c r="AZ11" s="77">
        <v>8802.0999999999985</v>
      </c>
      <c r="BA11" s="77">
        <v>16803.999</v>
      </c>
      <c r="BB11" s="80">
        <f>SUM(AT11:BA11)</f>
        <v>44484.900999999998</v>
      </c>
      <c r="BC11" s="98">
        <v>106200</v>
      </c>
      <c r="BD11" s="77"/>
      <c r="BE11" s="77"/>
      <c r="BF11" s="123">
        <f>SUM(BC11:BE11)</f>
        <v>106200</v>
      </c>
      <c r="BG11" s="123">
        <v>4552.6409999999996</v>
      </c>
      <c r="BH11" s="123"/>
      <c r="BI11" s="123"/>
      <c r="BJ11" s="123"/>
      <c r="BK11" s="123">
        <f t="shared" si="0"/>
        <v>4552.6409999999996</v>
      </c>
      <c r="BL11" s="123"/>
      <c r="BM11" s="123"/>
      <c r="BN11" s="80">
        <f>AN11+AS11+BB11+BF11+BK11+BL11+BM11</f>
        <v>155255.35800000001</v>
      </c>
      <c r="BO11" s="117">
        <v>16020</v>
      </c>
      <c r="BP11" s="77"/>
      <c r="BQ11" s="77"/>
      <c r="BR11" s="77">
        <v>32140</v>
      </c>
      <c r="BS11" s="77"/>
      <c r="BT11" s="77"/>
      <c r="BU11" s="99">
        <v>133568.72500000001</v>
      </c>
      <c r="BV11" s="78">
        <v>24928.366999999998</v>
      </c>
      <c r="BW11" s="79">
        <v>50</v>
      </c>
      <c r="BX11" s="211">
        <f t="shared" si="10"/>
        <v>181778.72500000001</v>
      </c>
      <c r="BY11" s="352">
        <f>(BN11+BX11)</f>
        <v>337034.08299999998</v>
      </c>
      <c r="BZ11" s="300" t="s">
        <v>82</v>
      </c>
    </row>
    <row r="12" spans="1:78" ht="27.75" customHeight="1" x14ac:dyDescent="0.25">
      <c r="A12" s="489"/>
      <c r="B12" s="300" t="s">
        <v>249</v>
      </c>
      <c r="C12" s="76">
        <v>173.773</v>
      </c>
      <c r="D12" s="77">
        <v>76378.133000000002</v>
      </c>
      <c r="E12" s="77"/>
      <c r="F12" s="77"/>
      <c r="G12" s="77"/>
      <c r="H12" s="77"/>
      <c r="I12" s="73">
        <f>SUM(F12:H12)</f>
        <v>0</v>
      </c>
      <c r="J12" s="77"/>
      <c r="K12" s="78"/>
      <c r="L12" s="73">
        <f>C12+D12+E12+I12+J12+K12</f>
        <v>76551.906000000003</v>
      </c>
      <c r="M12" s="77"/>
      <c r="N12" s="77"/>
      <c r="O12" s="73">
        <f>(M12+N12)</f>
        <v>0</v>
      </c>
      <c r="P12" s="77"/>
      <c r="Q12" s="77">
        <v>11534.546</v>
      </c>
      <c r="R12" s="77"/>
      <c r="S12" s="77">
        <v>1940.16</v>
      </c>
      <c r="T12" s="77">
        <v>1897.6389999999999</v>
      </c>
      <c r="U12" s="79">
        <v>-77.415999999999997</v>
      </c>
      <c r="V12" s="80">
        <f>SUM(P12:U12)</f>
        <v>15294.929</v>
      </c>
      <c r="W12" s="98">
        <v>1173995.8</v>
      </c>
      <c r="X12" s="99">
        <v>709702.64300000004</v>
      </c>
      <c r="Y12" s="77">
        <v>125785.753</v>
      </c>
      <c r="Z12" s="77"/>
      <c r="AA12" s="77">
        <v>408.6</v>
      </c>
      <c r="AB12" s="77">
        <v>20047.5</v>
      </c>
      <c r="AC12" s="77">
        <v>2000</v>
      </c>
      <c r="AD12" s="73">
        <f>W12-X12+Y12+Z12+AA12+AB12+AC12</f>
        <v>612535.01</v>
      </c>
      <c r="AE12" s="77">
        <v>1843.1579999999999</v>
      </c>
      <c r="AF12" s="77"/>
      <c r="AG12" s="100"/>
      <c r="AH12" s="80">
        <f>L12+O12+V12+AD12+AE12+AF12+AG12</f>
        <v>706225.00300000003</v>
      </c>
      <c r="AI12" s="5"/>
      <c r="AJ12" s="98"/>
      <c r="AK12" s="77"/>
      <c r="AL12" s="73">
        <f>(AJ12+AK12)</f>
        <v>0</v>
      </c>
      <c r="AM12" s="77"/>
      <c r="AN12" s="80">
        <f t="shared" si="2"/>
        <v>0</v>
      </c>
      <c r="AO12" s="98"/>
      <c r="AP12" s="77">
        <v>93.82</v>
      </c>
      <c r="AQ12" s="77">
        <v>133.887</v>
      </c>
      <c r="AR12" s="77"/>
      <c r="AS12" s="73">
        <f>SUM(AO12:AR12)</f>
        <v>227.70699999999999</v>
      </c>
      <c r="AT12" s="77"/>
      <c r="AU12" s="77">
        <v>710.61199999999997</v>
      </c>
      <c r="AV12" s="77">
        <v>10000</v>
      </c>
      <c r="AW12" s="77"/>
      <c r="AX12" s="77"/>
      <c r="AY12" s="77"/>
      <c r="AZ12" s="77">
        <v>185</v>
      </c>
      <c r="BA12" s="87">
        <v>15831.995000000001</v>
      </c>
      <c r="BB12" s="80">
        <f>SUM(AT12:BA12)</f>
        <v>26727.607</v>
      </c>
      <c r="BC12" s="98">
        <v>481169</v>
      </c>
      <c r="BD12" s="77"/>
      <c r="BE12" s="77">
        <v>1802.4480000000001</v>
      </c>
      <c r="BF12" s="123">
        <f>SUM(BC12:BE12)</f>
        <v>482971.44799999997</v>
      </c>
      <c r="BG12" s="123">
        <v>2220.8780000000002</v>
      </c>
      <c r="BH12" s="123"/>
      <c r="BI12" s="123"/>
      <c r="BJ12" s="123"/>
      <c r="BK12" s="123">
        <f t="shared" si="0"/>
        <v>2220.8780000000002</v>
      </c>
      <c r="BL12" s="123"/>
      <c r="BM12" s="123"/>
      <c r="BN12" s="80">
        <f>AN12+AS12+BB12+BF12+BK12+BL12+BM12</f>
        <v>512147.64</v>
      </c>
      <c r="BO12" s="117">
        <v>84470</v>
      </c>
      <c r="BP12" s="77"/>
      <c r="BQ12" s="77"/>
      <c r="BR12" s="77">
        <v>102950</v>
      </c>
      <c r="BS12" s="77"/>
      <c r="BT12" s="77"/>
      <c r="BU12" s="99">
        <v>6657.3630000000003</v>
      </c>
      <c r="BV12" s="78">
        <v>3355.7170000000001</v>
      </c>
      <c r="BW12" s="79"/>
      <c r="BX12" s="80">
        <f>SUM(BO12:BU12)+BW12</f>
        <v>194077.36300000001</v>
      </c>
      <c r="BY12" s="352">
        <f>(BN12+BX12)</f>
        <v>706225.00300000003</v>
      </c>
      <c r="BZ12" s="300" t="s">
        <v>248</v>
      </c>
    </row>
    <row r="13" spans="1:78" ht="27.75" customHeight="1" x14ac:dyDescent="0.25">
      <c r="A13" s="489"/>
      <c r="B13" s="300" t="s">
        <v>83</v>
      </c>
      <c r="C13" s="76"/>
      <c r="D13" s="77">
        <v>21530.008999999998</v>
      </c>
      <c r="E13" s="77"/>
      <c r="F13" s="77"/>
      <c r="G13" s="77"/>
      <c r="H13" s="77"/>
      <c r="I13" s="73">
        <f>SUM(F13:H13)</f>
        <v>0</v>
      </c>
      <c r="J13" s="77"/>
      <c r="K13" s="78"/>
      <c r="L13" s="73">
        <f>C13+D13+E13+I13+J13+K13</f>
        <v>21530.008999999998</v>
      </c>
      <c r="M13" s="77"/>
      <c r="N13" s="77"/>
      <c r="O13" s="73">
        <f>(M13+N13)</f>
        <v>0</v>
      </c>
      <c r="P13" s="77"/>
      <c r="Q13" s="77"/>
      <c r="R13" s="77"/>
      <c r="S13" s="77"/>
      <c r="T13" s="77"/>
      <c r="U13" s="79"/>
      <c r="V13" s="80">
        <f>SUM(P13:U13)</f>
        <v>0</v>
      </c>
      <c r="W13" s="98"/>
      <c r="X13" s="99"/>
      <c r="Y13" s="77"/>
      <c r="Z13" s="77"/>
      <c r="AA13" s="77">
        <v>103.55800000000001</v>
      </c>
      <c r="AB13" s="77">
        <v>751</v>
      </c>
      <c r="AC13" s="77">
        <v>2300</v>
      </c>
      <c r="AD13" s="73">
        <f t="shared" si="1"/>
        <v>3154.558</v>
      </c>
      <c r="AE13" s="77"/>
      <c r="AF13" s="100"/>
      <c r="AG13" s="77"/>
      <c r="AH13" s="80">
        <f>L13+O13+V13+AD13+AE13+AF13+AG13</f>
        <v>24684.566999999999</v>
      </c>
      <c r="AI13" s="5"/>
      <c r="AJ13" s="98"/>
      <c r="AK13" s="77"/>
      <c r="AL13" s="73">
        <f>(AJ13+AK13)</f>
        <v>0</v>
      </c>
      <c r="AM13" s="77"/>
      <c r="AN13" s="80">
        <f t="shared" si="2"/>
        <v>0</v>
      </c>
      <c r="AO13" s="98"/>
      <c r="AP13" s="77"/>
      <c r="AQ13" s="77"/>
      <c r="AR13" s="77"/>
      <c r="AS13" s="73">
        <f>SUM(AO13:AR13)</f>
        <v>0</v>
      </c>
      <c r="AT13" s="77"/>
      <c r="AU13" s="77"/>
      <c r="AV13" s="77"/>
      <c r="AW13" s="77"/>
      <c r="AX13" s="77"/>
      <c r="AY13" s="77"/>
      <c r="AZ13" s="77">
        <v>237.7</v>
      </c>
      <c r="BA13" s="77">
        <v>60</v>
      </c>
      <c r="BB13" s="80">
        <f>SUM(AT13:BA13)</f>
        <v>297.7</v>
      </c>
      <c r="BC13" s="98"/>
      <c r="BD13" s="77"/>
      <c r="BE13" s="77"/>
      <c r="BF13" s="123">
        <f>SUM(BC13:BE13)</f>
        <v>0</v>
      </c>
      <c r="BG13" s="123"/>
      <c r="BH13" s="123"/>
      <c r="BI13" s="123"/>
      <c r="BJ13" s="123"/>
      <c r="BK13" s="123">
        <f t="shared" si="0"/>
        <v>0</v>
      </c>
      <c r="BL13" s="123"/>
      <c r="BM13" s="123"/>
      <c r="BN13" s="80">
        <f>AN13+AS13+BB13+BF13+BK13+BL13+BM13</f>
        <v>297.7</v>
      </c>
      <c r="BO13" s="117">
        <v>7880</v>
      </c>
      <c r="BP13" s="77"/>
      <c r="BQ13" s="77"/>
      <c r="BR13" s="77">
        <v>5800</v>
      </c>
      <c r="BS13" s="77"/>
      <c r="BT13" s="77">
        <v>2600</v>
      </c>
      <c r="BU13" s="99">
        <v>8106.8669999999993</v>
      </c>
      <c r="BV13" s="78">
        <v>605.26199999999994</v>
      </c>
      <c r="BW13" s="79"/>
      <c r="BX13" s="80">
        <f>SUM(BO13:BU13)+BW13</f>
        <v>24386.866999999998</v>
      </c>
      <c r="BY13" s="352">
        <f>(BN13+BX13)</f>
        <v>24684.566999999999</v>
      </c>
      <c r="BZ13" s="300" t="s">
        <v>83</v>
      </c>
    </row>
    <row r="14" spans="1:78" ht="27.75" customHeight="1" x14ac:dyDescent="0.25">
      <c r="A14" s="490"/>
      <c r="B14" s="48" t="s">
        <v>239</v>
      </c>
      <c r="C14" s="81">
        <f>SUM(C10:C13)</f>
        <v>313.50199999999995</v>
      </c>
      <c r="D14" s="83">
        <f t="shared" ref="D14:M14" si="11">SUM(D10:D13)</f>
        <v>356537.93400000007</v>
      </c>
      <c r="E14" s="83">
        <f t="shared" si="11"/>
        <v>0</v>
      </c>
      <c r="F14" s="83">
        <f t="shared" si="11"/>
        <v>0</v>
      </c>
      <c r="G14" s="83">
        <f t="shared" si="11"/>
        <v>0</v>
      </c>
      <c r="H14" s="83">
        <f t="shared" si="11"/>
        <v>0</v>
      </c>
      <c r="I14" s="83">
        <f t="shared" si="11"/>
        <v>0</v>
      </c>
      <c r="J14" s="83">
        <f t="shared" si="11"/>
        <v>0</v>
      </c>
      <c r="K14" s="84">
        <f t="shared" si="11"/>
        <v>0</v>
      </c>
      <c r="L14" s="83">
        <f t="shared" si="11"/>
        <v>356851.43600000005</v>
      </c>
      <c r="M14" s="83">
        <f t="shared" si="11"/>
        <v>0</v>
      </c>
      <c r="N14" s="83">
        <f t="shared" ref="N14:X14" si="12">SUM(N10:N13)</f>
        <v>11.597</v>
      </c>
      <c r="O14" s="83">
        <f t="shared" si="12"/>
        <v>11.597</v>
      </c>
      <c r="P14" s="83">
        <f>SUM(P10:P13)</f>
        <v>0</v>
      </c>
      <c r="Q14" s="83">
        <f t="shared" si="12"/>
        <v>51554.215000000004</v>
      </c>
      <c r="R14" s="83">
        <f t="shared" si="12"/>
        <v>0</v>
      </c>
      <c r="S14" s="83">
        <f t="shared" si="12"/>
        <v>2375.3900000000003</v>
      </c>
      <c r="T14" s="83">
        <f t="shared" si="12"/>
        <v>3101.1839999999997</v>
      </c>
      <c r="U14" s="85">
        <f t="shared" si="12"/>
        <v>-354.553</v>
      </c>
      <c r="V14" s="86">
        <f t="shared" si="12"/>
        <v>56676.236000000004</v>
      </c>
      <c r="W14" s="103">
        <f t="shared" si="12"/>
        <v>1734825.3770000001</v>
      </c>
      <c r="X14" s="110">
        <f t="shared" si="12"/>
        <v>1114284.054</v>
      </c>
      <c r="Y14" s="83">
        <f t="shared" ref="Y14:AE14" si="13">SUM(Y10:Y13)</f>
        <v>274455.91500000004</v>
      </c>
      <c r="Z14" s="82">
        <f t="shared" si="13"/>
        <v>0</v>
      </c>
      <c r="AA14" s="83">
        <f t="shared" si="13"/>
        <v>5504.5790000000006</v>
      </c>
      <c r="AB14" s="83">
        <f t="shared" si="13"/>
        <v>41318.5</v>
      </c>
      <c r="AC14" s="104">
        <f t="shared" si="13"/>
        <v>5757.1769999999997</v>
      </c>
      <c r="AD14" s="105">
        <f t="shared" si="1"/>
        <v>947577.49400000018</v>
      </c>
      <c r="AE14" s="104">
        <f t="shared" si="13"/>
        <v>1843.1579999999999</v>
      </c>
      <c r="AF14" s="218">
        <f>SUM(AF10:AF13)</f>
        <v>0</v>
      </c>
      <c r="AG14" s="218">
        <f>SUM(AG10:AG13)</f>
        <v>0</v>
      </c>
      <c r="AH14" s="109">
        <f>SUM(AH10:AH13)</f>
        <v>1362959.9210000001</v>
      </c>
      <c r="AI14" s="5"/>
      <c r="AJ14" s="116">
        <f t="shared" ref="AJ14:AO14" si="14">SUM(AJ10:AJ13)</f>
        <v>0</v>
      </c>
      <c r="AK14" s="83">
        <f t="shared" si="14"/>
        <v>0</v>
      </c>
      <c r="AL14" s="83">
        <f t="shared" si="14"/>
        <v>0</v>
      </c>
      <c r="AM14" s="83">
        <f t="shared" si="14"/>
        <v>0</v>
      </c>
      <c r="AN14" s="86">
        <f t="shared" si="2"/>
        <v>0</v>
      </c>
      <c r="AO14" s="116">
        <f t="shared" si="14"/>
        <v>0</v>
      </c>
      <c r="AP14" s="83">
        <f t="shared" ref="AP14:AX14" si="15">SUM(AP10:AP13)</f>
        <v>93.82</v>
      </c>
      <c r="AQ14" s="83">
        <f t="shared" si="15"/>
        <v>151.703</v>
      </c>
      <c r="AR14" s="83">
        <f t="shared" si="15"/>
        <v>0</v>
      </c>
      <c r="AS14" s="83">
        <f t="shared" si="15"/>
        <v>245.523</v>
      </c>
      <c r="AT14" s="83">
        <f t="shared" si="15"/>
        <v>0</v>
      </c>
      <c r="AU14" s="83">
        <f t="shared" si="15"/>
        <v>11763.021999999999</v>
      </c>
      <c r="AV14" s="83">
        <f t="shared" si="15"/>
        <v>23500</v>
      </c>
      <c r="AW14" s="83">
        <f t="shared" si="15"/>
        <v>0</v>
      </c>
      <c r="AX14" s="83">
        <f t="shared" si="15"/>
        <v>0</v>
      </c>
      <c r="AY14" s="83">
        <f t="shared" ref="AY14:BD14" si="16">SUM(AY10:AY13)</f>
        <v>0</v>
      </c>
      <c r="AZ14" s="83">
        <f t="shared" si="16"/>
        <v>9409.7999999999993</v>
      </c>
      <c r="BA14" s="83">
        <f>SUM(BA10:BA13)</f>
        <v>33242.94</v>
      </c>
      <c r="BB14" s="86">
        <f t="shared" si="16"/>
        <v>77915.762000000002</v>
      </c>
      <c r="BC14" s="116">
        <f t="shared" si="16"/>
        <v>728509</v>
      </c>
      <c r="BD14" s="83">
        <f t="shared" si="16"/>
        <v>0</v>
      </c>
      <c r="BE14" s="83">
        <f>SUM(BE11:BE13)</f>
        <v>1802.4480000000001</v>
      </c>
      <c r="BF14" s="108">
        <f>SUM(BF10:BF13)</f>
        <v>730311.44799999997</v>
      </c>
      <c r="BG14" s="123">
        <f t="shared" ref="BG14:BN14" si="17">SUM(BG10:BG13)</f>
        <v>7695.982</v>
      </c>
      <c r="BH14" s="123">
        <f t="shared" si="17"/>
        <v>0</v>
      </c>
      <c r="BI14" s="123">
        <f t="shared" si="17"/>
        <v>0</v>
      </c>
      <c r="BJ14" s="123">
        <f t="shared" si="17"/>
        <v>0</v>
      </c>
      <c r="BK14" s="123">
        <f t="shared" si="17"/>
        <v>7695.982</v>
      </c>
      <c r="BL14" s="108">
        <f t="shared" si="17"/>
        <v>0</v>
      </c>
      <c r="BM14" s="108">
        <f t="shared" si="17"/>
        <v>0</v>
      </c>
      <c r="BN14" s="86">
        <f t="shared" si="17"/>
        <v>816168.71499999997</v>
      </c>
      <c r="BO14" s="103">
        <f t="shared" ref="BO14:BV14" si="18">SUM(BO10:BO13)</f>
        <v>119690</v>
      </c>
      <c r="BP14" s="83">
        <f t="shared" si="18"/>
        <v>0</v>
      </c>
      <c r="BQ14" s="83">
        <f t="shared" si="18"/>
        <v>0</v>
      </c>
      <c r="BR14" s="83">
        <f t="shared" si="18"/>
        <v>170890</v>
      </c>
      <c r="BS14" s="83">
        <f>SUM(BS10:BS13)</f>
        <v>0</v>
      </c>
      <c r="BT14" s="83">
        <f>SUM(BT10:BT13)</f>
        <v>2600</v>
      </c>
      <c r="BU14" s="110">
        <f t="shared" si="18"/>
        <v>253561.361</v>
      </c>
      <c r="BV14" s="84">
        <f t="shared" si="18"/>
        <v>46426.748999999996</v>
      </c>
      <c r="BW14" s="85">
        <f>SUM(BW10:BW13)</f>
        <v>50</v>
      </c>
      <c r="BX14" s="220">
        <f t="shared" si="10"/>
        <v>546791.36100000003</v>
      </c>
      <c r="BY14" s="128">
        <f>SUM(BY10:BY13)</f>
        <v>1362960.0760000001</v>
      </c>
      <c r="BZ14" s="48" t="s">
        <v>85</v>
      </c>
    </row>
    <row r="15" spans="1:78" ht="27.75" customHeight="1" x14ac:dyDescent="0.25">
      <c r="A15" s="385" t="s">
        <v>170</v>
      </c>
      <c r="B15" s="292" t="s">
        <v>246</v>
      </c>
      <c r="C15" s="230">
        <v>11.173</v>
      </c>
      <c r="D15" s="70">
        <v>263305.42</v>
      </c>
      <c r="E15" s="70"/>
      <c r="F15" s="70"/>
      <c r="G15" s="70"/>
      <c r="H15" s="70"/>
      <c r="I15" s="71"/>
      <c r="J15" s="70"/>
      <c r="K15" s="72"/>
      <c r="L15" s="71">
        <f>C15+D15+E15+I15+J15+K15</f>
        <v>263316.59299999999</v>
      </c>
      <c r="M15" s="70"/>
      <c r="N15" s="70"/>
      <c r="O15" s="71">
        <v>0</v>
      </c>
      <c r="P15" s="70"/>
      <c r="Q15" s="70">
        <v>3379.6460000000002</v>
      </c>
      <c r="R15" s="70"/>
      <c r="S15" s="70"/>
      <c r="T15" s="70">
        <v>3337.5549999999998</v>
      </c>
      <c r="U15" s="74">
        <v>-26.718</v>
      </c>
      <c r="V15" s="80">
        <f>SUM(P15:U15)</f>
        <v>6690.4830000000002</v>
      </c>
      <c r="W15" s="94">
        <v>654579.88399999996</v>
      </c>
      <c r="X15" s="95">
        <v>489233.478</v>
      </c>
      <c r="Y15" s="70">
        <v>110708.965</v>
      </c>
      <c r="Z15" s="231"/>
      <c r="AA15" s="70">
        <v>445.23399999999998</v>
      </c>
      <c r="AB15" s="70">
        <v>21980</v>
      </c>
      <c r="AC15" s="70">
        <v>1470.183</v>
      </c>
      <c r="AD15" s="71">
        <f t="shared" si="1"/>
        <v>299950.78799999994</v>
      </c>
      <c r="AE15" s="70"/>
      <c r="AF15" s="70"/>
      <c r="AG15" s="96"/>
      <c r="AH15" s="75">
        <f>L15+O15+V15+AD15+AE15+AF15+AG15</f>
        <v>569957.86399999994</v>
      </c>
      <c r="AI15" s="274"/>
      <c r="AJ15" s="94"/>
      <c r="AK15" s="70"/>
      <c r="AL15" s="71">
        <f>(AJ15+AK15)</f>
        <v>0</v>
      </c>
      <c r="AM15" s="70"/>
      <c r="AN15" s="75">
        <f t="shared" si="2"/>
        <v>0</v>
      </c>
      <c r="AO15" s="94"/>
      <c r="AP15" s="70"/>
      <c r="AQ15" s="70"/>
      <c r="AR15" s="70"/>
      <c r="AS15" s="71">
        <v>0</v>
      </c>
      <c r="AT15" s="70"/>
      <c r="AU15" s="70">
        <v>2894.7919999999999</v>
      </c>
      <c r="AV15" s="70"/>
      <c r="AW15" s="70"/>
      <c r="AX15" s="70"/>
      <c r="AY15" s="70"/>
      <c r="AZ15" s="70">
        <v>185</v>
      </c>
      <c r="BA15" s="70">
        <v>3292.105</v>
      </c>
      <c r="BB15" s="75">
        <f>SUM(AT15:BA15)</f>
        <v>6371.8969999999999</v>
      </c>
      <c r="BC15" s="94">
        <v>502015.36300000001</v>
      </c>
      <c r="BD15" s="70"/>
      <c r="BE15" s="70"/>
      <c r="BF15" s="122">
        <f>SUM(BC15:BE15)</f>
        <v>502015.36300000001</v>
      </c>
      <c r="BG15" s="122">
        <v>1296.7950000000001</v>
      </c>
      <c r="BH15" s="122"/>
      <c r="BI15" s="122"/>
      <c r="BJ15" s="122"/>
      <c r="BK15" s="122">
        <f t="shared" si="0"/>
        <v>1296.7950000000001</v>
      </c>
      <c r="BL15" s="122"/>
      <c r="BM15" s="122"/>
      <c r="BN15" s="75">
        <f>AN15+AS15+BB15+BF15+BK15+BL15+BM15</f>
        <v>509684.05499999999</v>
      </c>
      <c r="BO15" s="126">
        <v>22000</v>
      </c>
      <c r="BP15" s="70"/>
      <c r="BQ15" s="70"/>
      <c r="BR15" s="70">
        <v>44000</v>
      </c>
      <c r="BS15" s="70"/>
      <c r="BT15" s="70">
        <v>100000</v>
      </c>
      <c r="BU15" s="95">
        <v>-105726.291</v>
      </c>
      <c r="BV15" s="72">
        <v>1629.7470000000001</v>
      </c>
      <c r="BW15" s="74"/>
      <c r="BX15" s="75">
        <f t="shared" si="10"/>
        <v>60273.709000000003</v>
      </c>
      <c r="BY15" s="351">
        <f>(BN15+BX15)</f>
        <v>569957.76399999997</v>
      </c>
      <c r="BZ15" s="292" t="s">
        <v>247</v>
      </c>
    </row>
    <row r="16" spans="1:78" ht="27.75" customHeight="1" x14ac:dyDescent="0.25">
      <c r="A16" s="489"/>
      <c r="B16" s="300" t="s">
        <v>190</v>
      </c>
      <c r="C16" s="77">
        <v>614.37900000000002</v>
      </c>
      <c r="D16" s="77">
        <v>23695.626</v>
      </c>
      <c r="E16" s="77"/>
      <c r="F16" s="77"/>
      <c r="G16" s="77"/>
      <c r="H16" s="77"/>
      <c r="I16" s="73">
        <f>SUM(F16:H16)</f>
        <v>0</v>
      </c>
      <c r="J16" s="77"/>
      <c r="K16" s="78"/>
      <c r="L16" s="73">
        <f>C16+D16+E16+I16+J16+K16</f>
        <v>24310.005000000001</v>
      </c>
      <c r="M16" s="77"/>
      <c r="N16" s="77"/>
      <c r="O16" s="73">
        <f>(M16+N16)</f>
        <v>0</v>
      </c>
      <c r="P16" s="77"/>
      <c r="Q16" s="77">
        <v>53811.572</v>
      </c>
      <c r="R16" s="77"/>
      <c r="S16" s="77">
        <v>54235.358</v>
      </c>
      <c r="T16" s="77">
        <v>7086.3209999999999</v>
      </c>
      <c r="U16" s="79">
        <v>-329.81599999999997</v>
      </c>
      <c r="V16" s="80">
        <f>SUM(P16:U16)</f>
        <v>114803.43499999998</v>
      </c>
      <c r="W16" s="98">
        <v>474763.73300000001</v>
      </c>
      <c r="X16" s="99">
        <v>203291.34700000001</v>
      </c>
      <c r="Y16" s="77">
        <v>168449.03099999999</v>
      </c>
      <c r="Z16" s="87"/>
      <c r="AA16" s="77">
        <v>1445.11</v>
      </c>
      <c r="AB16" s="77">
        <v>24630</v>
      </c>
      <c r="AC16" s="77">
        <v>5055.518</v>
      </c>
      <c r="AD16" s="73">
        <f>W16-X16+Y16+Z16+AA16+AB16+AC16</f>
        <v>471052.04499999998</v>
      </c>
      <c r="AE16" s="77"/>
      <c r="AF16" s="87"/>
      <c r="AG16" s="100"/>
      <c r="AH16" s="240">
        <f>L16+O16+V16+AD16+AE16+AF16+AG16</f>
        <v>610165.48499999999</v>
      </c>
      <c r="AI16" s="5"/>
      <c r="AJ16" s="98"/>
      <c r="AK16" s="77"/>
      <c r="AL16" s="73">
        <f>(AJ16+AK16)</f>
        <v>0</v>
      </c>
      <c r="AM16" s="77"/>
      <c r="AN16" s="80">
        <f t="shared" si="2"/>
        <v>0</v>
      </c>
      <c r="AO16" s="98"/>
      <c r="AP16" s="77"/>
      <c r="AQ16" s="77"/>
      <c r="AR16" s="77">
        <v>39.911000000000001</v>
      </c>
      <c r="AS16" s="73">
        <f>SUM(AO16:AR16)</f>
        <v>39.911000000000001</v>
      </c>
      <c r="AT16" s="77"/>
      <c r="AU16" s="77">
        <v>964.79600000000005</v>
      </c>
      <c r="AV16" s="77"/>
      <c r="AW16" s="77"/>
      <c r="AX16" s="77"/>
      <c r="AY16" s="77"/>
      <c r="AZ16" s="77">
        <v>185</v>
      </c>
      <c r="BA16" s="77">
        <v>292.63400000000001</v>
      </c>
      <c r="BB16" s="80">
        <f>SUM(AT16:BA16)</f>
        <v>1442.43</v>
      </c>
      <c r="BC16" s="98">
        <v>520194</v>
      </c>
      <c r="BD16" s="77"/>
      <c r="BE16" s="77">
        <v>76600</v>
      </c>
      <c r="BF16" s="123">
        <f>SUM(BC16:BE16)</f>
        <v>596794</v>
      </c>
      <c r="BG16" s="123">
        <v>3769</v>
      </c>
      <c r="BH16" s="123"/>
      <c r="BI16" s="123"/>
      <c r="BJ16" s="123">
        <f>5169.5-3769.5</f>
        <v>1400</v>
      </c>
      <c r="BK16" s="123">
        <f t="shared" si="0"/>
        <v>5169</v>
      </c>
      <c r="BL16" s="123"/>
      <c r="BM16" s="123"/>
      <c r="BN16" s="80">
        <f>AN16+AS16+BB16+BF16+BK16+BL16+BM16</f>
        <v>603445.34100000001</v>
      </c>
      <c r="BO16" s="117">
        <v>18800</v>
      </c>
      <c r="BP16" s="77"/>
      <c r="BQ16" s="77">
        <v>31.091999999999999</v>
      </c>
      <c r="BR16" s="77"/>
      <c r="BS16" s="77"/>
      <c r="BT16" s="77"/>
      <c r="BU16" s="99">
        <v>-12111.448</v>
      </c>
      <c r="BV16" s="78">
        <v>230.2</v>
      </c>
      <c r="BW16" s="79"/>
      <c r="BX16" s="211">
        <f t="shared" si="10"/>
        <v>6719.6440000000002</v>
      </c>
      <c r="BY16" s="352">
        <f>(BN16+BX16)</f>
        <v>610164.98499999999</v>
      </c>
      <c r="BZ16" s="300" t="s">
        <v>268</v>
      </c>
    </row>
    <row r="17" spans="1:78" ht="27.75" customHeight="1" x14ac:dyDescent="0.25">
      <c r="A17" s="489"/>
      <c r="B17" s="300" t="s">
        <v>191</v>
      </c>
      <c r="C17" s="243"/>
      <c r="D17" s="77">
        <v>259513.15400000001</v>
      </c>
      <c r="E17" s="77"/>
      <c r="F17" s="77"/>
      <c r="G17" s="77"/>
      <c r="H17" s="77"/>
      <c r="I17" s="73">
        <f>SUM(F17:H17)</f>
        <v>0</v>
      </c>
      <c r="J17" s="77"/>
      <c r="K17" s="78"/>
      <c r="L17" s="73">
        <f>C17+D17+E17+I17+J17+K17</f>
        <v>259513.15400000001</v>
      </c>
      <c r="M17" s="77"/>
      <c r="N17" s="77"/>
      <c r="O17" s="73">
        <f>(M17+N17)</f>
        <v>0</v>
      </c>
      <c r="P17" s="77"/>
      <c r="Q17" s="77"/>
      <c r="R17" s="77"/>
      <c r="S17" s="77">
        <v>836.82799999999997</v>
      </c>
      <c r="T17" s="244">
        <v>18141.225999999999</v>
      </c>
      <c r="U17" s="245">
        <v>-140.64500000000001</v>
      </c>
      <c r="V17" s="246">
        <f>SUM(P17:U17)</f>
        <v>18837.409</v>
      </c>
      <c r="W17" s="98">
        <v>320470.495</v>
      </c>
      <c r="X17" s="99">
        <v>270260.20899999997</v>
      </c>
      <c r="Y17" s="77">
        <v>62005.057999999997</v>
      </c>
      <c r="Z17" s="87">
        <v>4050</v>
      </c>
      <c r="AA17" s="77">
        <v>451.5</v>
      </c>
      <c r="AB17" s="77">
        <v>2110</v>
      </c>
      <c r="AC17" s="244"/>
      <c r="AD17" s="105">
        <f>W17-X17+Y17+Z17+AA17+AB17+AC17</f>
        <v>118826.84400000001</v>
      </c>
      <c r="AE17" s="244"/>
      <c r="AF17" s="244"/>
      <c r="AG17" s="100"/>
      <c r="AH17" s="80">
        <f>L17+O17+V17+AD17+AE17+AF17+AG17</f>
        <v>397177.40700000001</v>
      </c>
      <c r="AI17" s="5"/>
      <c r="AJ17" s="117"/>
      <c r="AK17" s="87"/>
      <c r="AL17" s="247">
        <f>(AJ17+AK17)</f>
        <v>0</v>
      </c>
      <c r="AM17" s="87"/>
      <c r="AN17" s="80">
        <f t="shared" si="2"/>
        <v>0</v>
      </c>
      <c r="AO17" s="98"/>
      <c r="AP17" s="77"/>
      <c r="AQ17" s="77"/>
      <c r="AR17" s="77"/>
      <c r="AS17" s="73">
        <f>SUM(AO17:AR17)</f>
        <v>0</v>
      </c>
      <c r="AT17" s="77"/>
      <c r="AU17" s="77">
        <v>11172.913</v>
      </c>
      <c r="AV17" s="77"/>
      <c r="AW17" s="77"/>
      <c r="AX17" s="77"/>
      <c r="AY17" s="77"/>
      <c r="AZ17" s="77">
        <v>5223.5</v>
      </c>
      <c r="BA17" s="77">
        <v>4213.8159999999998</v>
      </c>
      <c r="BB17" s="80">
        <f>SUM(AT17:BA17)</f>
        <v>20610.228999999999</v>
      </c>
      <c r="BC17" s="98"/>
      <c r="BD17" s="77">
        <v>3036.1439999999998</v>
      </c>
      <c r="BE17" s="77"/>
      <c r="BF17" s="123">
        <f>SUM(BC17:BE17)</f>
        <v>3036.1439999999998</v>
      </c>
      <c r="BG17" s="123">
        <v>3751.1689999999999</v>
      </c>
      <c r="BH17" s="123"/>
      <c r="BI17" s="123"/>
      <c r="BJ17" s="123">
        <v>1100</v>
      </c>
      <c r="BK17" s="123">
        <f t="shared" si="0"/>
        <v>4851.1689999999999</v>
      </c>
      <c r="BL17" s="123"/>
      <c r="BM17" s="123"/>
      <c r="BN17" s="80">
        <f>AN17+AS17+BB17+BF17+BK17+BL17+BM17</f>
        <v>28497.542000000001</v>
      </c>
      <c r="BO17" s="117">
        <v>145850</v>
      </c>
      <c r="BP17" s="77"/>
      <c r="BQ17" s="77">
        <v>51122.12</v>
      </c>
      <c r="BR17" s="77">
        <v>40827.141000000003</v>
      </c>
      <c r="BS17" s="77"/>
      <c r="BT17" s="77">
        <v>112778.106</v>
      </c>
      <c r="BU17" s="99">
        <v>18102.498</v>
      </c>
      <c r="BV17" s="78">
        <v>18102.494999999999</v>
      </c>
      <c r="BW17" s="248"/>
      <c r="BX17" s="80">
        <f>SUM(BO17:BU17)+BW17</f>
        <v>368679.86499999999</v>
      </c>
      <c r="BY17" s="352">
        <f>(BN17+BX17)</f>
        <v>397177.40700000001</v>
      </c>
      <c r="BZ17" s="300" t="s">
        <v>191</v>
      </c>
    </row>
    <row r="18" spans="1:78" ht="27.75" customHeight="1" x14ac:dyDescent="0.25">
      <c r="A18" s="489"/>
      <c r="B18" s="300" t="s">
        <v>192</v>
      </c>
      <c r="C18" s="275">
        <v>78.656000000000006</v>
      </c>
      <c r="D18" s="276">
        <v>140844.29199999999</v>
      </c>
      <c r="E18" s="77"/>
      <c r="F18" s="77"/>
      <c r="G18" s="77"/>
      <c r="H18" s="77"/>
      <c r="I18" s="73">
        <f>SUM(F18:H18)</f>
        <v>0</v>
      </c>
      <c r="J18" s="77"/>
      <c r="K18" s="78"/>
      <c r="L18" s="73">
        <f>C18+D18+E18+I18+J18+K18</f>
        <v>140922.94799999997</v>
      </c>
      <c r="M18" s="77"/>
      <c r="N18" s="77"/>
      <c r="O18" s="73">
        <f>(M18+N18)</f>
        <v>0</v>
      </c>
      <c r="P18" s="77"/>
      <c r="Q18" s="77">
        <v>146128.64199999999</v>
      </c>
      <c r="R18" s="87"/>
      <c r="S18" s="77">
        <v>507925.83100000006</v>
      </c>
      <c r="T18" s="77">
        <v>17756.628000000001</v>
      </c>
      <c r="U18" s="79"/>
      <c r="V18" s="80">
        <f>SUM(P18:U18)</f>
        <v>671811.10100000002</v>
      </c>
      <c r="W18" s="98">
        <v>1131738.4300000002</v>
      </c>
      <c r="X18" s="99"/>
      <c r="Y18" s="77">
        <v>496452.842</v>
      </c>
      <c r="Z18" s="87"/>
      <c r="AA18" s="77">
        <v>9376.1939999999995</v>
      </c>
      <c r="AB18" s="77">
        <v>15710</v>
      </c>
      <c r="AC18" s="77">
        <v>88037.6</v>
      </c>
      <c r="AD18" s="73">
        <f>W18-X18+Y18+Z18+AA18+AB18+AC18</f>
        <v>1741315.0660000001</v>
      </c>
      <c r="AE18" s="77"/>
      <c r="AF18" s="77"/>
      <c r="AG18" s="100"/>
      <c r="AH18" s="240">
        <f>L18+O18+V18+AD18+AE18+AF18+AG18</f>
        <v>2554049.1150000002</v>
      </c>
      <c r="AI18" s="274"/>
      <c r="AJ18" s="117"/>
      <c r="AK18" s="87"/>
      <c r="AL18" s="247">
        <f>(AJ18+AK18)</f>
        <v>0</v>
      </c>
      <c r="AM18" s="87"/>
      <c r="AN18" s="80">
        <f t="shared" si="2"/>
        <v>0</v>
      </c>
      <c r="AO18" s="98"/>
      <c r="AP18" s="77"/>
      <c r="AQ18" s="77"/>
      <c r="AR18" s="77"/>
      <c r="AS18" s="73">
        <f>SUM(AO18:AR18)</f>
        <v>0</v>
      </c>
      <c r="AT18" s="77"/>
      <c r="AU18" s="276">
        <v>37756.983999999997</v>
      </c>
      <c r="AV18" s="77">
        <v>905000</v>
      </c>
      <c r="AW18" s="77"/>
      <c r="AX18" s="77"/>
      <c r="AY18" s="77"/>
      <c r="AZ18" s="77">
        <v>185</v>
      </c>
      <c r="BA18" s="77">
        <v>42607.012000000002</v>
      </c>
      <c r="BB18" s="80">
        <f>SUM(AT18:BA18)</f>
        <v>985548.99599999993</v>
      </c>
      <c r="BC18" s="98">
        <v>1469178</v>
      </c>
      <c r="BD18" s="77">
        <v>5000</v>
      </c>
      <c r="BE18" s="77"/>
      <c r="BF18" s="123">
        <f>SUM(BC18:BE18)</f>
        <v>1474178</v>
      </c>
      <c r="BG18" s="123"/>
      <c r="BH18" s="123"/>
      <c r="BI18" s="123"/>
      <c r="BJ18" s="123"/>
      <c r="BK18" s="123">
        <f t="shared" si="0"/>
        <v>0</v>
      </c>
      <c r="BL18" s="123"/>
      <c r="BM18" s="123"/>
      <c r="BN18" s="80">
        <f>AN18+AS18+BB18+BF18+BK18+BL18+BM18</f>
        <v>2459726.9959999998</v>
      </c>
      <c r="BO18" s="117">
        <v>95400</v>
      </c>
      <c r="BP18" s="77"/>
      <c r="BQ18" s="77">
        <v>3259.9870000000001</v>
      </c>
      <c r="BR18" s="77">
        <v>43920</v>
      </c>
      <c r="BS18" s="77"/>
      <c r="BT18" s="77">
        <v>63000</v>
      </c>
      <c r="BU18" s="99">
        <v>-111257.868</v>
      </c>
      <c r="BV18" s="78">
        <v>1240.115</v>
      </c>
      <c r="BW18" s="79"/>
      <c r="BX18" s="80">
        <f t="shared" si="10"/>
        <v>94322.118999999992</v>
      </c>
      <c r="BY18" s="352">
        <f>(BN18+BX18)</f>
        <v>2554049.1149999998</v>
      </c>
      <c r="BZ18" s="300" t="s">
        <v>192</v>
      </c>
    </row>
    <row r="19" spans="1:78" ht="27.75" customHeight="1" x14ac:dyDescent="0.25">
      <c r="A19" s="490"/>
      <c r="B19" s="48" t="s">
        <v>171</v>
      </c>
      <c r="C19" s="277">
        <f t="shared" ref="C19:M19" si="19">SUM(C15:C18)</f>
        <v>704.20800000000008</v>
      </c>
      <c r="D19" s="83">
        <f t="shared" si="19"/>
        <v>687358.49199999997</v>
      </c>
      <c r="E19" s="83">
        <f t="shared" si="19"/>
        <v>0</v>
      </c>
      <c r="F19" s="83">
        <f t="shared" si="19"/>
        <v>0</v>
      </c>
      <c r="G19" s="83">
        <f t="shared" si="19"/>
        <v>0</v>
      </c>
      <c r="H19" s="83">
        <f t="shared" si="19"/>
        <v>0</v>
      </c>
      <c r="I19" s="83">
        <f t="shared" si="19"/>
        <v>0</v>
      </c>
      <c r="J19" s="83">
        <f t="shared" si="19"/>
        <v>0</v>
      </c>
      <c r="K19" s="84">
        <f t="shared" si="19"/>
        <v>0</v>
      </c>
      <c r="L19" s="83">
        <f t="shared" si="19"/>
        <v>688062.7</v>
      </c>
      <c r="M19" s="83">
        <f t="shared" si="19"/>
        <v>0</v>
      </c>
      <c r="N19" s="83">
        <f t="shared" ref="N19:X19" si="20">SUM(N15:N18)</f>
        <v>0</v>
      </c>
      <c r="O19" s="83">
        <f t="shared" si="20"/>
        <v>0</v>
      </c>
      <c r="P19" s="83">
        <f>SUM(P15:P18)</f>
        <v>0</v>
      </c>
      <c r="Q19" s="82">
        <f t="shared" si="20"/>
        <v>203319.86</v>
      </c>
      <c r="R19" s="82">
        <f t="shared" si="20"/>
        <v>0</v>
      </c>
      <c r="S19" s="82">
        <f t="shared" si="20"/>
        <v>562998.01700000011</v>
      </c>
      <c r="T19" s="83">
        <f t="shared" si="20"/>
        <v>46321.729999999996</v>
      </c>
      <c r="U19" s="278">
        <f t="shared" si="20"/>
        <v>-497.17899999999997</v>
      </c>
      <c r="V19" s="109">
        <f t="shared" si="20"/>
        <v>812142.42800000007</v>
      </c>
      <c r="W19" s="103">
        <f t="shared" si="20"/>
        <v>2581552.5420000004</v>
      </c>
      <c r="X19" s="84">
        <f t="shared" si="20"/>
        <v>962785.03399999999</v>
      </c>
      <c r="Y19" s="83">
        <f t="shared" ref="Y19:AE19" si="21">SUM(Y15:Y18)</f>
        <v>837615.89599999995</v>
      </c>
      <c r="Z19" s="82">
        <f t="shared" si="21"/>
        <v>4050</v>
      </c>
      <c r="AA19" s="83">
        <f t="shared" si="21"/>
        <v>11718.038</v>
      </c>
      <c r="AB19" s="83">
        <f>SUM(AB15:AB18)</f>
        <v>64430</v>
      </c>
      <c r="AC19" s="83">
        <f t="shared" si="21"/>
        <v>94563.301000000007</v>
      </c>
      <c r="AD19" s="83">
        <f t="shared" si="1"/>
        <v>2631144.7430000002</v>
      </c>
      <c r="AE19" s="104">
        <f t="shared" si="21"/>
        <v>0</v>
      </c>
      <c r="AF19" s="218">
        <f>SUM(AF15:AF18)</f>
        <v>0</v>
      </c>
      <c r="AG19" s="108">
        <f>SUM(AG15:AG18)</f>
        <v>0</v>
      </c>
      <c r="AH19" s="109">
        <f>SUM(AH15:AH18)</f>
        <v>4131349.8710000003</v>
      </c>
      <c r="AI19" s="274"/>
      <c r="AJ19" s="116">
        <f t="shared" ref="AJ19:AO19" si="22">SUM(AJ15:AJ18)</f>
        <v>0</v>
      </c>
      <c r="AK19" s="83">
        <f t="shared" si="22"/>
        <v>0</v>
      </c>
      <c r="AL19" s="83">
        <f t="shared" si="22"/>
        <v>0</v>
      </c>
      <c r="AM19" s="83">
        <f t="shared" si="22"/>
        <v>0</v>
      </c>
      <c r="AN19" s="86">
        <f t="shared" si="2"/>
        <v>0</v>
      </c>
      <c r="AO19" s="116">
        <f t="shared" si="22"/>
        <v>0</v>
      </c>
      <c r="AP19" s="83">
        <f t="shared" ref="AP19:AX19" si="23">SUM(AP15:AP18)</f>
        <v>0</v>
      </c>
      <c r="AQ19" s="83">
        <f t="shared" si="23"/>
        <v>0</v>
      </c>
      <c r="AR19" s="83">
        <f t="shared" si="23"/>
        <v>39.911000000000001</v>
      </c>
      <c r="AS19" s="83">
        <f t="shared" si="23"/>
        <v>39.911000000000001</v>
      </c>
      <c r="AT19" s="83">
        <f t="shared" si="23"/>
        <v>0</v>
      </c>
      <c r="AU19" s="279">
        <f t="shared" si="23"/>
        <v>52789.485000000001</v>
      </c>
      <c r="AV19" s="83">
        <f t="shared" si="23"/>
        <v>905000</v>
      </c>
      <c r="AW19" s="83">
        <f t="shared" si="23"/>
        <v>0</v>
      </c>
      <c r="AX19" s="83">
        <f t="shared" si="23"/>
        <v>0</v>
      </c>
      <c r="AY19" s="83">
        <f t="shared" ref="AY19:BD19" si="24">SUM(AY15:AY18)</f>
        <v>0</v>
      </c>
      <c r="AZ19" s="83">
        <f t="shared" si="24"/>
        <v>5778.5</v>
      </c>
      <c r="BA19" s="83">
        <f t="shared" si="24"/>
        <v>50405.567000000003</v>
      </c>
      <c r="BB19" s="86">
        <f t="shared" si="24"/>
        <v>1013973.5519999999</v>
      </c>
      <c r="BC19" s="116">
        <f t="shared" si="24"/>
        <v>2491387.3629999999</v>
      </c>
      <c r="BD19" s="83">
        <f t="shared" si="24"/>
        <v>8036.1440000000002</v>
      </c>
      <c r="BE19" s="83">
        <f>SUM(BE16:BE18)</f>
        <v>76600</v>
      </c>
      <c r="BF19" s="280">
        <f>SUM(BF15:BF18)</f>
        <v>2576023.5070000002</v>
      </c>
      <c r="BG19" s="280">
        <f t="shared" ref="BG19:BN19" si="25">SUM(BG15:BG18)</f>
        <v>8816.9639999999999</v>
      </c>
      <c r="BH19" s="280">
        <f t="shared" si="25"/>
        <v>0</v>
      </c>
      <c r="BI19" s="280">
        <f t="shared" si="25"/>
        <v>0</v>
      </c>
      <c r="BJ19" s="280">
        <f t="shared" si="25"/>
        <v>2500</v>
      </c>
      <c r="BK19" s="280">
        <f t="shared" si="25"/>
        <v>11316.964</v>
      </c>
      <c r="BL19" s="108">
        <f t="shared" si="25"/>
        <v>0</v>
      </c>
      <c r="BM19" s="108">
        <f t="shared" si="25"/>
        <v>0</v>
      </c>
      <c r="BN19" s="86">
        <f t="shared" si="25"/>
        <v>3601353.9339999994</v>
      </c>
      <c r="BO19" s="103">
        <f t="shared" ref="BO19:BV19" si="26">SUM(BO15:BO18)</f>
        <v>282050</v>
      </c>
      <c r="BP19" s="83">
        <f t="shared" si="26"/>
        <v>0</v>
      </c>
      <c r="BQ19" s="83">
        <f>SUM(BQ15:BQ18)</f>
        <v>54413.199000000001</v>
      </c>
      <c r="BR19" s="83">
        <f t="shared" si="26"/>
        <v>128747.141</v>
      </c>
      <c r="BS19" s="83">
        <f t="shared" si="26"/>
        <v>0</v>
      </c>
      <c r="BT19" s="83">
        <f t="shared" si="26"/>
        <v>275778.10600000003</v>
      </c>
      <c r="BU19" s="110">
        <f t="shared" si="26"/>
        <v>-210993.109</v>
      </c>
      <c r="BV19" s="84">
        <f t="shared" si="26"/>
        <v>21202.557000000001</v>
      </c>
      <c r="BW19" s="278">
        <f>SUM(BW15:BW18)</f>
        <v>0</v>
      </c>
      <c r="BX19" s="86">
        <f t="shared" si="10"/>
        <v>529995.33700000006</v>
      </c>
      <c r="BY19" s="128">
        <f>SUM(BY15:BY18)</f>
        <v>4131349.2709999997</v>
      </c>
      <c r="BZ19" s="48" t="s">
        <v>171</v>
      </c>
    </row>
    <row r="20" spans="1:78" ht="27.75" customHeight="1" x14ac:dyDescent="0.25">
      <c r="A20" s="479" t="s">
        <v>193</v>
      </c>
      <c r="B20" s="480"/>
      <c r="C20" s="88">
        <f t="shared" ref="C20:V20" si="27">((C9+C14)+C19)</f>
        <v>1766.8240000000001</v>
      </c>
      <c r="D20" s="89">
        <f>((D9+D14)+D19)</f>
        <v>2179802.1440000003</v>
      </c>
      <c r="E20" s="89">
        <f t="shared" si="27"/>
        <v>0</v>
      </c>
      <c r="F20" s="90">
        <f t="shared" si="27"/>
        <v>45340</v>
      </c>
      <c r="G20" s="89">
        <f t="shared" si="27"/>
        <v>0</v>
      </c>
      <c r="H20" s="89">
        <f t="shared" si="27"/>
        <v>0</v>
      </c>
      <c r="I20" s="90">
        <f t="shared" si="27"/>
        <v>45340</v>
      </c>
      <c r="J20" s="89">
        <f t="shared" si="27"/>
        <v>663.81600000000003</v>
      </c>
      <c r="K20" s="91">
        <f t="shared" si="27"/>
        <v>-22409</v>
      </c>
      <c r="L20" s="90">
        <f t="shared" si="27"/>
        <v>2205163.784</v>
      </c>
      <c r="M20" s="89">
        <f t="shared" si="27"/>
        <v>0</v>
      </c>
      <c r="N20" s="89">
        <f t="shared" si="27"/>
        <v>12.679</v>
      </c>
      <c r="O20" s="89">
        <f t="shared" si="27"/>
        <v>12.679</v>
      </c>
      <c r="P20" s="89">
        <f t="shared" si="27"/>
        <v>0</v>
      </c>
      <c r="Q20" s="90">
        <f t="shared" si="27"/>
        <v>305667.42299999995</v>
      </c>
      <c r="R20" s="89">
        <f t="shared" si="27"/>
        <v>0</v>
      </c>
      <c r="S20" s="89">
        <f t="shared" si="27"/>
        <v>590057.57200000016</v>
      </c>
      <c r="T20" s="89">
        <f t="shared" si="27"/>
        <v>56175.848999999995</v>
      </c>
      <c r="U20" s="92">
        <f t="shared" si="27"/>
        <v>-1275.463</v>
      </c>
      <c r="V20" s="93">
        <f t="shared" si="27"/>
        <v>950625.38100000005</v>
      </c>
      <c r="W20" s="111">
        <f t="shared" ref="W20:AH20" si="28">((W9+W14)+W19)</f>
        <v>5293994.2039999999</v>
      </c>
      <c r="X20" s="91">
        <f t="shared" si="28"/>
        <v>2669656.682</v>
      </c>
      <c r="Y20" s="90">
        <f t="shared" si="28"/>
        <v>1618926.888</v>
      </c>
      <c r="Z20" s="90">
        <f t="shared" si="28"/>
        <v>4050</v>
      </c>
      <c r="AA20" s="89">
        <f t="shared" si="28"/>
        <v>18308.948</v>
      </c>
      <c r="AB20" s="90">
        <f t="shared" si="28"/>
        <v>179208.5</v>
      </c>
      <c r="AC20" s="89">
        <f t="shared" si="28"/>
        <v>103293.898</v>
      </c>
      <c r="AD20" s="89">
        <f t="shared" si="1"/>
        <v>4548125.7560000001</v>
      </c>
      <c r="AE20" s="89">
        <f t="shared" si="28"/>
        <v>1843.1579999999999</v>
      </c>
      <c r="AF20" s="112">
        <f t="shared" si="28"/>
        <v>7899.9740000000002</v>
      </c>
      <c r="AG20" s="112">
        <f t="shared" si="28"/>
        <v>0</v>
      </c>
      <c r="AH20" s="93">
        <f t="shared" si="28"/>
        <v>7713670.7320000008</v>
      </c>
      <c r="AI20" s="39" t="s">
        <v>28</v>
      </c>
      <c r="AJ20" s="111">
        <f>((AJ9+AJ14)+AJ19)</f>
        <v>38840</v>
      </c>
      <c r="AK20" s="89">
        <f>((AK9+AK14)+AK19)</f>
        <v>0</v>
      </c>
      <c r="AL20" s="90">
        <f>((AL9+AL14)+AL19)</f>
        <v>38840</v>
      </c>
      <c r="AM20" s="89">
        <f>((AM9+AM14)+AM19)</f>
        <v>716.58399999999995</v>
      </c>
      <c r="AN20" s="118">
        <f t="shared" si="2"/>
        <v>39556.584000000003</v>
      </c>
      <c r="AO20" s="88">
        <f t="shared" ref="AO20:BD20" si="29">((AO9+AO14)+AO19)</f>
        <v>0</v>
      </c>
      <c r="AP20" s="89">
        <f t="shared" si="29"/>
        <v>287.887</v>
      </c>
      <c r="AQ20" s="89">
        <f t="shared" si="29"/>
        <v>279.94600000000003</v>
      </c>
      <c r="AR20" s="89">
        <f t="shared" si="29"/>
        <v>39.911000000000001</v>
      </c>
      <c r="AS20" s="89">
        <f t="shared" si="29"/>
        <v>607.74400000000014</v>
      </c>
      <c r="AT20" s="89">
        <f t="shared" si="29"/>
        <v>0</v>
      </c>
      <c r="AU20" s="90">
        <f t="shared" si="29"/>
        <v>81051.57699999999</v>
      </c>
      <c r="AV20" s="89">
        <f t="shared" si="29"/>
        <v>1121500</v>
      </c>
      <c r="AW20" s="89">
        <f t="shared" si="29"/>
        <v>0</v>
      </c>
      <c r="AX20" s="89">
        <f t="shared" si="29"/>
        <v>0</v>
      </c>
      <c r="AY20" s="89">
        <f t="shared" si="29"/>
        <v>0</v>
      </c>
      <c r="AZ20" s="90">
        <f t="shared" si="29"/>
        <v>42186.399999999994</v>
      </c>
      <c r="BA20" s="90">
        <f t="shared" si="29"/>
        <v>113713.46900000001</v>
      </c>
      <c r="BB20" s="93">
        <f t="shared" si="29"/>
        <v>1358451.446</v>
      </c>
      <c r="BC20" s="111">
        <f t="shared" si="29"/>
        <v>3876337.3629999999</v>
      </c>
      <c r="BD20" s="90">
        <f t="shared" si="29"/>
        <v>8036.1440000000002</v>
      </c>
      <c r="BE20" s="124">
        <f>((BE9+BE14)+BE19)</f>
        <v>459502.44799999997</v>
      </c>
      <c r="BF20" s="124">
        <f>((BF9+BF14)+BF19)</f>
        <v>4343875.9550000001</v>
      </c>
      <c r="BG20" s="124">
        <f>BG9+BG14+BG19</f>
        <v>51129.786</v>
      </c>
      <c r="BH20" s="124">
        <f t="shared" ref="BH20:BN20" si="30">BH9+BH14+BH19</f>
        <v>0</v>
      </c>
      <c r="BI20" s="124">
        <f t="shared" si="30"/>
        <v>0</v>
      </c>
      <c r="BJ20" s="124">
        <f t="shared" si="30"/>
        <v>31459</v>
      </c>
      <c r="BK20" s="90">
        <f t="shared" si="30"/>
        <v>82588.785999999993</v>
      </c>
      <c r="BL20" s="124">
        <f t="shared" si="30"/>
        <v>0</v>
      </c>
      <c r="BM20" s="124">
        <f t="shared" si="30"/>
        <v>0</v>
      </c>
      <c r="BN20" s="93">
        <f t="shared" si="30"/>
        <v>5825080.5149999997</v>
      </c>
      <c r="BO20" s="111">
        <f t="shared" ref="BO20:BV20" si="31">((BO9+BO14)+BO19)</f>
        <v>803387</v>
      </c>
      <c r="BP20" s="90">
        <f t="shared" si="31"/>
        <v>0</v>
      </c>
      <c r="BQ20" s="90">
        <f t="shared" si="31"/>
        <v>58293.751000000004</v>
      </c>
      <c r="BR20" s="90">
        <f t="shared" si="31"/>
        <v>597037.14100000006</v>
      </c>
      <c r="BS20" s="90">
        <f t="shared" si="31"/>
        <v>0</v>
      </c>
      <c r="BT20" s="90">
        <f t="shared" si="31"/>
        <v>498378.10600000003</v>
      </c>
      <c r="BU20" s="91">
        <f t="shared" si="31"/>
        <v>-68556.225999999966</v>
      </c>
      <c r="BV20" s="91">
        <f t="shared" si="31"/>
        <v>179593.61799999999</v>
      </c>
      <c r="BW20" s="129">
        <f>BW9+BW14+BW19</f>
        <v>50</v>
      </c>
      <c r="BX20" s="93">
        <f t="shared" si="10"/>
        <v>1888589.7720000001</v>
      </c>
      <c r="BY20" s="130">
        <f>((BY9+BY14)+BY19)</f>
        <v>7713670.2869999995</v>
      </c>
      <c r="BZ20" s="121" t="s">
        <v>86</v>
      </c>
    </row>
  </sheetData>
  <mergeCells count="73">
    <mergeCell ref="AD4:AD5"/>
    <mergeCell ref="AT4:AT5"/>
    <mergeCell ref="P3:V3"/>
    <mergeCell ref="Q4:Q5"/>
    <mergeCell ref="AJ4:AL4"/>
    <mergeCell ref="V4:V5"/>
    <mergeCell ref="U4:U5"/>
    <mergeCell ref="R4:R5"/>
    <mergeCell ref="S4:S5"/>
    <mergeCell ref="T4:T5"/>
    <mergeCell ref="AB4:AB5"/>
    <mergeCell ref="AO3:AS3"/>
    <mergeCell ref="AT3:BB3"/>
    <mergeCell ref="BA4:BA5"/>
    <mergeCell ref="AX4:AX5"/>
    <mergeCell ref="BB4:BB5"/>
    <mergeCell ref="AW4:AW5"/>
    <mergeCell ref="AZ4:AZ5"/>
    <mergeCell ref="AO4:AO5"/>
    <mergeCell ref="AQ4:AQ5"/>
    <mergeCell ref="AV4:AV5"/>
    <mergeCell ref="AY4:AY5"/>
    <mergeCell ref="A20:B20"/>
    <mergeCell ref="A3:A5"/>
    <mergeCell ref="A6:A9"/>
    <mergeCell ref="A10:A14"/>
    <mergeCell ref="A15:A19"/>
    <mergeCell ref="B3:B5"/>
    <mergeCell ref="BX4:BX5"/>
    <mergeCell ref="AG3:AG5"/>
    <mergeCell ref="AF3:AF5"/>
    <mergeCell ref="AH3:AH5"/>
    <mergeCell ref="Y4:Y5"/>
    <mergeCell ref="AR4:AR5"/>
    <mergeCell ref="BF4:BF5"/>
    <mergeCell ref="BO4:BO5"/>
    <mergeCell ref="BY3:BY5"/>
    <mergeCell ref="BO3:BX3"/>
    <mergeCell ref="BU4:BV4"/>
    <mergeCell ref="BL3:BL5"/>
    <mergeCell ref="BK4:BK5"/>
    <mergeCell ref="BG4:BG5"/>
    <mergeCell ref="BG3:BK3"/>
    <mergeCell ref="BJ4:BJ5"/>
    <mergeCell ref="BC3:BF3"/>
    <mergeCell ref="BM3:BM5"/>
    <mergeCell ref="BZ3:BZ5"/>
    <mergeCell ref="BW4:BW5"/>
    <mergeCell ref="BQ4:BR4"/>
    <mergeCell ref="C4:C5"/>
    <mergeCell ref="AU4:AU5"/>
    <mergeCell ref="AP4:AP5"/>
    <mergeCell ref="AS4:AS5"/>
    <mergeCell ref="C3:L3"/>
    <mergeCell ref="F4:I4"/>
    <mergeCell ref="M3:O3"/>
    <mergeCell ref="E4:E5"/>
    <mergeCell ref="M4:M5"/>
    <mergeCell ref="AJ3:AN3"/>
    <mergeCell ref="AE3:AE5"/>
    <mergeCell ref="AN4:AN5"/>
    <mergeCell ref="W3:AD3"/>
    <mergeCell ref="AM4:AM5"/>
    <mergeCell ref="D4:D5"/>
    <mergeCell ref="J4:J5"/>
    <mergeCell ref="P4:P5"/>
    <mergeCell ref="L4:L5"/>
    <mergeCell ref="O4:O5"/>
    <mergeCell ref="K4:K5"/>
    <mergeCell ref="N4:N5"/>
    <mergeCell ref="BE4:BE5"/>
    <mergeCell ref="BH4:BH5"/>
    <mergeCell ref="BI4:BI5"/>
  </mergeCells>
  <phoneticPr fontId="1"/>
  <printOptions horizontalCentered="1" gridLinesSet="0"/>
  <pageMargins left="0" right="0.31496062992125984" top="0.59055118110236227" bottom="0.59055118110236227" header="0.51181102362204722" footer="0.51181102362204722"/>
  <pageSetup paperSize="9" scale="74" firstPageNumber="61" orientation="landscape" useFirstPageNumber="1" r:id="rId1"/>
  <headerFooter alignWithMargins="0"/>
  <colBreaks count="3" manualBreakCount="3">
    <brk id="22" max="19" man="1"/>
    <brk id="40" max="19" man="1"/>
    <brk id="58" max="19" man="1"/>
  </colBreaks>
  <ignoredErrors>
    <ignoredError sqref="C19:V19 D9:V9 BY9 BY14 C17 D14:Q14 AY14:AZ14 W19:AA19 AA6 W14:AN14 AO19:BE19 AO9:BF9 AO18:AS18 AO14:AW14 BG14:BW14 BG19:BP19 BG9:BH9 BH18:BI18 F18:O18 E13:K13 W13:Z13 AI12:AN12 AI15:AN15 AO13:AT13 BG13:BN13 S14:V14 E16:I16 X9:AN9 AE7 AD20 E6 G6:I6 L6:M6 E7 AD6:AI6 AK6:AL6 AN6 AO6 AR6:AT6 AW6:AY6 BB6 BD6 BF6 BH6:BN6 BP6 BR6:BT6 G7:I7 L7:O7 R7 AG7 AK7 AN7 AO7 AR7:AT7 AW7:AY7 BB7 BD7 BF7 BH7:BI7 BK7:BN7 BP7:BQ7 BS7 BW7 E8:P8 R8 AD8:AN8 AO8:AT8 AV8:AY8 BB8 BD8 BF8 BH8:BI8 BP8 BS8 BW8 E11 E10 H10:I10 L10:M10 V10 Z11 AD10:AI10 AL10:AN10 AR11:AT11 AO10:AP10 AW10:AY10 BB10 BH11:BN11 BH10 BP10 BS10:BT10 R11 V11 O11:P11 AD11:AE11 AG11 AW11:AY11 BB11 BD11 BF11 BP11 R13:S13 V13 AD13:AN13 BB13:BF13 AV13:AY13 BP13:BQ13 BS13 K16:P16 R16 Z16 AG16 AN16 AO16 AQ16 AW16:AY16 BB16 BD16 BH16:BI16 BW16 E17:P17 R17 AC17 AO17:AT17 AW17:AY17 BB17 BE17:BF17 BH17:BI17 BP17 BS17 AE18:AN18 AW18:AX18 BE18:BF18 BP18 BS18 BW18 M13:P13 BS11:BT11 BP16 BK17:BN17 P6 BD10:BF10 BF14 BF19 AS16:AT16 O10:P10 AR10:AT10 BJ9:BQ9 BJ10:BN10 AL11:AN11 BB14:BE14 G11:L11 BS9:BW9 AE17:AN17 BK18:BM18 AC19:AN19 BK8:BN8 BR19:BX19 BK16:BL16 AI16:AL16 AI7 AI11" formula="1"/>
    <ignoredError sqref="BX9 AX14 BX14 BX16 R14 BX11 BX18" formula="1" formulaRange="1"/>
    <ignoredError sqref="BX15 BX12:BX13 BB15 BX17 BX6:BX8 V15 BX10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syncVertical="1" syncRef="A1" transitionEvaluation="1">
    <tabColor rgb="FFFFC000"/>
  </sheetPr>
  <dimension ref="A1:AS19"/>
  <sheetViews>
    <sheetView showWhiteSpace="0" view="pageBreakPreview" zoomScaleNormal="115" zoomScaleSheetLayoutView="100" workbookViewId="0"/>
  </sheetViews>
  <sheetFormatPr defaultColWidth="10.69921875" defaultRowHeight="23.1" customHeight="1" x14ac:dyDescent="0.25"/>
  <cols>
    <col min="1" max="1" width="2.296875" style="6" customWidth="1"/>
    <col min="2" max="2" width="11" style="6" customWidth="1"/>
    <col min="3" max="3" width="5.796875" style="6" customWidth="1"/>
    <col min="4" max="4" width="5.19921875" style="6" customWidth="1"/>
    <col min="5" max="5" width="5.296875" style="6" customWidth="1"/>
    <col min="6" max="7" width="5.5" style="6" customWidth="1"/>
    <col min="8" max="8" width="6" style="6" customWidth="1"/>
    <col min="9" max="10" width="6.5" style="6" customWidth="1"/>
    <col min="11" max="11" width="6.59765625" style="6" customWidth="1"/>
    <col min="12" max="12" width="7" style="6" customWidth="1"/>
    <col min="13" max="13" width="7.19921875" style="6" customWidth="1"/>
    <col min="14" max="14" width="8.59765625" style="6" customWidth="1"/>
    <col min="15" max="15" width="7.09765625" style="6" customWidth="1"/>
    <col min="16" max="16" width="6.69921875" style="6" customWidth="1"/>
    <col min="17" max="17" width="5.796875" style="6" bestFit="1" customWidth="1"/>
    <col min="18" max="18" width="5.69921875" style="6" bestFit="1" customWidth="1"/>
    <col min="19" max="23" width="7" style="6" customWidth="1"/>
    <col min="24" max="25" width="8.296875" style="6" customWidth="1"/>
    <col min="26" max="26" width="9" style="6" customWidth="1"/>
    <col min="27" max="28" width="8.296875" style="6" customWidth="1"/>
    <col min="29" max="29" width="6.69921875" style="6" bestFit="1" customWidth="1"/>
    <col min="30" max="30" width="5" style="6" bestFit="1" customWidth="1"/>
    <col min="31" max="31" width="7.59765625" style="6" customWidth="1"/>
    <col min="32" max="32" width="7.296875" style="6" customWidth="1"/>
    <col min="33" max="33" width="6.59765625" style="6" customWidth="1"/>
    <col min="34" max="34" width="6.69921875" style="6" customWidth="1"/>
    <col min="35" max="35" width="7.09765625" style="6" customWidth="1"/>
    <col min="36" max="36" width="6.796875" style="6" customWidth="1"/>
    <col min="37" max="37" width="7" style="6" customWidth="1"/>
    <col min="38" max="38" width="6.796875" style="6" customWidth="1"/>
    <col min="39" max="39" width="5.296875" style="6" customWidth="1"/>
    <col min="40" max="40" width="5.09765625" style="6" customWidth="1"/>
    <col min="41" max="41" width="7" style="6" customWidth="1"/>
    <col min="42" max="42" width="7.19921875" style="6" customWidth="1"/>
    <col min="43" max="43" width="5.5" style="6" customWidth="1"/>
    <col min="44" max="45" width="9" style="6" customWidth="1"/>
    <col min="46" max="16384" width="10.69921875" style="6"/>
  </cols>
  <sheetData>
    <row r="1" spans="1:45" ht="18" customHeight="1" x14ac:dyDescent="0.25">
      <c r="A1" s="8"/>
      <c r="B1" s="9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</row>
    <row r="2" spans="1:45" ht="21" customHeight="1" x14ac:dyDescent="0.25">
      <c r="A2" s="159" t="s">
        <v>263</v>
      </c>
      <c r="B2" s="10"/>
      <c r="C2" s="11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538" t="s">
        <v>232</v>
      </c>
      <c r="R2" s="159" t="s">
        <v>306</v>
      </c>
      <c r="S2" s="12"/>
      <c r="T2" s="12"/>
      <c r="U2" s="12"/>
      <c r="V2" s="12"/>
      <c r="W2" s="12"/>
      <c r="X2" s="12"/>
      <c r="Y2" s="12"/>
      <c r="Z2" s="12"/>
      <c r="AA2" s="12"/>
      <c r="AB2" s="12"/>
      <c r="AC2" s="538" t="s">
        <v>232</v>
      </c>
      <c r="AD2" s="10" t="s">
        <v>307</v>
      </c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516" t="s">
        <v>232</v>
      </c>
      <c r="AS2" s="516"/>
    </row>
    <row r="3" spans="1:45" ht="24.75" customHeight="1" x14ac:dyDescent="0.25">
      <c r="A3" s="160" t="s">
        <v>0</v>
      </c>
      <c r="B3" s="514" t="s">
        <v>195</v>
      </c>
      <c r="C3" s="513" t="s">
        <v>196</v>
      </c>
      <c r="D3" s="510"/>
      <c r="E3" s="510"/>
      <c r="F3" s="510" t="s">
        <v>197</v>
      </c>
      <c r="G3" s="510"/>
      <c r="H3" s="510"/>
      <c r="I3" s="510" t="s">
        <v>198</v>
      </c>
      <c r="J3" s="510"/>
      <c r="K3" s="510"/>
      <c r="L3" s="510" t="s">
        <v>199</v>
      </c>
      <c r="M3" s="510"/>
      <c r="N3" s="510"/>
      <c r="O3" s="510" t="s">
        <v>200</v>
      </c>
      <c r="P3" s="510"/>
      <c r="Q3" s="519"/>
      <c r="R3" s="513" t="s">
        <v>201</v>
      </c>
      <c r="S3" s="510"/>
      <c r="T3" s="510"/>
      <c r="U3" s="510" t="s">
        <v>202</v>
      </c>
      <c r="V3" s="510"/>
      <c r="W3" s="510"/>
      <c r="X3" s="510" t="s">
        <v>203</v>
      </c>
      <c r="Y3" s="510"/>
      <c r="Z3" s="510"/>
      <c r="AA3" s="510" t="s">
        <v>204</v>
      </c>
      <c r="AB3" s="510"/>
      <c r="AC3" s="519"/>
      <c r="AD3" s="532" t="s">
        <v>205</v>
      </c>
      <c r="AE3" s="533"/>
      <c r="AF3" s="517" t="s">
        <v>253</v>
      </c>
      <c r="AG3" s="517" t="s">
        <v>252</v>
      </c>
      <c r="AH3" s="517" t="s">
        <v>251</v>
      </c>
      <c r="AI3" s="517" t="s">
        <v>217</v>
      </c>
      <c r="AJ3" s="517" t="s">
        <v>254</v>
      </c>
      <c r="AK3" s="517" t="s">
        <v>255</v>
      </c>
      <c r="AL3" s="517" t="s">
        <v>218</v>
      </c>
      <c r="AM3" s="530" t="s">
        <v>162</v>
      </c>
      <c r="AN3" s="526" t="s">
        <v>219</v>
      </c>
      <c r="AO3" s="522" t="s">
        <v>256</v>
      </c>
      <c r="AP3" s="522" t="s">
        <v>220</v>
      </c>
      <c r="AQ3" s="526" t="s">
        <v>221</v>
      </c>
      <c r="AR3" s="524" t="s">
        <v>222</v>
      </c>
      <c r="AS3" s="520" t="s">
        <v>157</v>
      </c>
    </row>
    <row r="4" spans="1:45" ht="24.75" customHeight="1" x14ac:dyDescent="0.25">
      <c r="A4" s="161" t="s">
        <v>3</v>
      </c>
      <c r="B4" s="515"/>
      <c r="C4" s="13" t="s">
        <v>44</v>
      </c>
      <c r="D4" s="14" t="s">
        <v>45</v>
      </c>
      <c r="E4" s="14" t="s">
        <v>46</v>
      </c>
      <c r="F4" s="14" t="s">
        <v>44</v>
      </c>
      <c r="G4" s="14" t="s">
        <v>45</v>
      </c>
      <c r="H4" s="14" t="s">
        <v>46</v>
      </c>
      <c r="I4" s="14" t="s">
        <v>44</v>
      </c>
      <c r="J4" s="14" t="s">
        <v>45</v>
      </c>
      <c r="K4" s="14" t="s">
        <v>46</v>
      </c>
      <c r="L4" s="14" t="s">
        <v>44</v>
      </c>
      <c r="M4" s="14" t="s">
        <v>45</v>
      </c>
      <c r="N4" s="14" t="s">
        <v>46</v>
      </c>
      <c r="O4" s="14" t="s">
        <v>44</v>
      </c>
      <c r="P4" s="14" t="s">
        <v>45</v>
      </c>
      <c r="Q4" s="15" t="s">
        <v>46</v>
      </c>
      <c r="R4" s="16" t="s">
        <v>44</v>
      </c>
      <c r="S4" s="17" t="s">
        <v>45</v>
      </c>
      <c r="T4" s="17" t="s">
        <v>46</v>
      </c>
      <c r="U4" s="17" t="s">
        <v>44</v>
      </c>
      <c r="V4" s="17" t="s">
        <v>45</v>
      </c>
      <c r="W4" s="17" t="s">
        <v>46</v>
      </c>
      <c r="X4" s="17" t="s">
        <v>44</v>
      </c>
      <c r="Y4" s="17" t="s">
        <v>45</v>
      </c>
      <c r="Z4" s="17" t="s">
        <v>46</v>
      </c>
      <c r="AA4" s="17" t="s">
        <v>44</v>
      </c>
      <c r="AB4" s="17" t="s">
        <v>45</v>
      </c>
      <c r="AC4" s="18" t="s">
        <v>46</v>
      </c>
      <c r="AD4" s="19"/>
      <c r="AE4" s="17" t="s">
        <v>47</v>
      </c>
      <c r="AF4" s="518"/>
      <c r="AG4" s="518"/>
      <c r="AH4" s="518"/>
      <c r="AI4" s="518"/>
      <c r="AJ4" s="518"/>
      <c r="AK4" s="518"/>
      <c r="AL4" s="518"/>
      <c r="AM4" s="531"/>
      <c r="AN4" s="529"/>
      <c r="AO4" s="528"/>
      <c r="AP4" s="523"/>
      <c r="AQ4" s="527"/>
      <c r="AR4" s="525"/>
      <c r="AS4" s="521"/>
    </row>
    <row r="5" spans="1:45" ht="25.5" customHeight="1" x14ac:dyDescent="0.25">
      <c r="A5" s="385" t="s">
        <v>76</v>
      </c>
      <c r="B5" s="292" t="s">
        <v>77</v>
      </c>
      <c r="C5" s="162">
        <v>831.49900000000002</v>
      </c>
      <c r="D5" s="163">
        <v>436.16300000000001</v>
      </c>
      <c r="E5" s="164">
        <f>(C5-D5)</f>
        <v>395.33600000000001</v>
      </c>
      <c r="F5" s="163">
        <v>241.34200000000001</v>
      </c>
      <c r="G5" s="163">
        <v>2.0659999999999998</v>
      </c>
      <c r="H5" s="164">
        <f>(F5-G5)</f>
        <v>239.27600000000001</v>
      </c>
      <c r="I5" s="163">
        <v>49695.139000000003</v>
      </c>
      <c r="J5" s="163">
        <v>47970.186000000002</v>
      </c>
      <c r="K5" s="164">
        <f>(I5-J5)</f>
        <v>1724.9530000000013</v>
      </c>
      <c r="L5" s="163">
        <v>332.15300000000002</v>
      </c>
      <c r="M5" s="163">
        <v>264.25</v>
      </c>
      <c r="N5" s="165">
        <f>(L5-M5)</f>
        <v>67.90300000000002</v>
      </c>
      <c r="O5" s="163">
        <v>114174.787</v>
      </c>
      <c r="P5" s="163">
        <v>56951.44</v>
      </c>
      <c r="Q5" s="166">
        <f>(O5-P5)</f>
        <v>57223.346999999994</v>
      </c>
      <c r="R5" s="162"/>
      <c r="S5" s="163"/>
      <c r="T5" s="164">
        <f>(R5-S5)</f>
        <v>0</v>
      </c>
      <c r="U5" s="163"/>
      <c r="V5" s="163"/>
      <c r="W5" s="164">
        <f>(U5-V5)</f>
        <v>0</v>
      </c>
      <c r="X5" s="163"/>
      <c r="Y5" s="163">
        <v>39</v>
      </c>
      <c r="Z5" s="164">
        <f>(X5-Y5)</f>
        <v>-39</v>
      </c>
      <c r="AA5" s="164">
        <f>C5+F5+I5+L5+O5+R5+U5+X5</f>
        <v>165274.91999999998</v>
      </c>
      <c r="AB5" s="164">
        <f>D5+G5+J5+M5+P5+S5+V5+Y5</f>
        <v>105663.10500000001</v>
      </c>
      <c r="AC5" s="166">
        <f>E5+H5+K5+N5+Q5+T5+W5+Z5</f>
        <v>59611.814999999995</v>
      </c>
      <c r="AD5" s="49">
        <v>44062.474000000002</v>
      </c>
      <c r="AE5" s="50">
        <v>13111.594999999999</v>
      </c>
      <c r="AF5" s="51">
        <f>(AC5-AD5)</f>
        <v>15549.340999999993</v>
      </c>
      <c r="AG5" s="50">
        <v>36392.665000000001</v>
      </c>
      <c r="AH5" s="50">
        <v>33294.451999999997</v>
      </c>
      <c r="AI5" s="51">
        <f>AF5+AG5-AH5</f>
        <v>18647.553999999996</v>
      </c>
      <c r="AJ5" s="50"/>
      <c r="AK5" s="52"/>
      <c r="AL5" s="51">
        <f>AI5+AJ5-AK5</f>
        <v>18647.553999999996</v>
      </c>
      <c r="AM5" s="50">
        <v>185</v>
      </c>
      <c r="AN5" s="53"/>
      <c r="AO5" s="63">
        <f t="shared" ref="AO5:AO7" si="0">AL5-AM5+AN5</f>
        <v>18462.553999999996</v>
      </c>
      <c r="AP5" s="54">
        <v>-259562.25</v>
      </c>
      <c r="AQ5" s="54"/>
      <c r="AR5" s="353">
        <f>AO5+AP5+AQ5</f>
        <v>-241099.696</v>
      </c>
      <c r="AS5" s="292" t="s">
        <v>77</v>
      </c>
    </row>
    <row r="6" spans="1:45" ht="25.5" customHeight="1" x14ac:dyDescent="0.25">
      <c r="A6" s="386"/>
      <c r="B6" s="300" t="s">
        <v>78</v>
      </c>
      <c r="C6" s="167">
        <v>984.80200000000002</v>
      </c>
      <c r="D6" s="168">
        <v>4.12</v>
      </c>
      <c r="E6" s="165">
        <f>(C6-D6)</f>
        <v>980.68200000000002</v>
      </c>
      <c r="F6" s="168">
        <v>32.654000000000003</v>
      </c>
      <c r="G6" s="168"/>
      <c r="H6" s="165">
        <f>(F6-G6)</f>
        <v>32.654000000000003</v>
      </c>
      <c r="I6" s="168">
        <v>7345.0349999999999</v>
      </c>
      <c r="J6" s="168">
        <v>7299.3310000000001</v>
      </c>
      <c r="K6" s="165">
        <f>(I6-J6)</f>
        <v>45.703999999999724</v>
      </c>
      <c r="L6" s="168">
        <v>45331.75</v>
      </c>
      <c r="M6" s="168">
        <v>43970.546999999999</v>
      </c>
      <c r="N6" s="165">
        <f>(L6-M6)</f>
        <v>1361.2030000000013</v>
      </c>
      <c r="O6" s="168">
        <v>190338.75</v>
      </c>
      <c r="P6" s="168">
        <v>116112.29700000001</v>
      </c>
      <c r="Q6" s="169">
        <f>(O6-P6)</f>
        <v>74226.452999999994</v>
      </c>
      <c r="R6" s="167"/>
      <c r="S6" s="168"/>
      <c r="T6" s="165">
        <f>(R6-S6)</f>
        <v>0</v>
      </c>
      <c r="U6" s="168"/>
      <c r="V6" s="168"/>
      <c r="W6" s="165">
        <f>(U6-V6)</f>
        <v>0</v>
      </c>
      <c r="X6" s="168">
        <v>3312.87</v>
      </c>
      <c r="Y6" s="168">
        <v>312.87</v>
      </c>
      <c r="Z6" s="165">
        <f>(X6-Y6)</f>
        <v>3000</v>
      </c>
      <c r="AA6" s="165">
        <f>C6+F6+I6+L6+O6+R6+U6+X6</f>
        <v>247345.861</v>
      </c>
      <c r="AB6" s="165">
        <f>D6+G6+J6+M6+P6+S6+V6+Y6</f>
        <v>167699.16500000001</v>
      </c>
      <c r="AC6" s="169">
        <f>E6+H6+K6+N6+Q6+T6+W6+Z6</f>
        <v>79646.695999999996</v>
      </c>
      <c r="AD6" s="55">
        <v>27526.116000000002</v>
      </c>
      <c r="AE6" s="56">
        <v>21838.107</v>
      </c>
      <c r="AF6" s="51">
        <f>(AC6-AD6)</f>
        <v>52120.579999999994</v>
      </c>
      <c r="AG6" s="56">
        <v>23558.855</v>
      </c>
      <c r="AH6" s="56">
        <v>34400.841</v>
      </c>
      <c r="AI6" s="51">
        <f t="shared" ref="AI6:AI19" si="1">AF6+AG6-AH6</f>
        <v>41278.593999999997</v>
      </c>
      <c r="AJ6" s="56">
        <v>435.80799999999999</v>
      </c>
      <c r="AK6" s="57">
        <v>1E-3</v>
      </c>
      <c r="AL6" s="51">
        <f>AI6+AJ6-AK6</f>
        <v>41714.400999999998</v>
      </c>
      <c r="AM6" s="56">
        <v>7182.6</v>
      </c>
      <c r="AN6" s="58">
        <v>-197.08799999999999</v>
      </c>
      <c r="AO6" s="63">
        <f>AL6-AM6+AN6</f>
        <v>34334.712999999996</v>
      </c>
      <c r="AP6" s="51">
        <v>23086.289000000001</v>
      </c>
      <c r="AQ6" s="51"/>
      <c r="AR6" s="59">
        <f>AO6+AP6+AQ6</f>
        <v>57421.001999999993</v>
      </c>
      <c r="AS6" s="300" t="s">
        <v>78</v>
      </c>
    </row>
    <row r="7" spans="1:45" ht="25.5" customHeight="1" x14ac:dyDescent="0.25">
      <c r="A7" s="386"/>
      <c r="B7" s="300" t="s">
        <v>79</v>
      </c>
      <c r="C7" s="167"/>
      <c r="D7" s="168"/>
      <c r="E7" s="165">
        <f>(C7-D7)</f>
        <v>0</v>
      </c>
      <c r="F7" s="168"/>
      <c r="G7" s="168"/>
      <c r="H7" s="165">
        <f>(F7-G7)</f>
        <v>0</v>
      </c>
      <c r="I7" s="168"/>
      <c r="J7" s="168"/>
      <c r="K7" s="165">
        <f>(I7-J7)</f>
        <v>0</v>
      </c>
      <c r="L7" s="168"/>
      <c r="M7" s="168"/>
      <c r="N7" s="165">
        <f>(L7-M7)</f>
        <v>0</v>
      </c>
      <c r="O7" s="168"/>
      <c r="P7" s="168"/>
      <c r="Q7" s="169">
        <f>(O7-P7)</f>
        <v>0</v>
      </c>
      <c r="R7" s="167">
        <v>349487.80099999998</v>
      </c>
      <c r="S7" s="168">
        <v>248512.353</v>
      </c>
      <c r="T7" s="165">
        <f>(R7-S7)</f>
        <v>100975.44799999997</v>
      </c>
      <c r="U7" s="168"/>
      <c r="V7" s="168"/>
      <c r="W7" s="165">
        <f>(U7-V7)</f>
        <v>0</v>
      </c>
      <c r="X7" s="168">
        <v>3800</v>
      </c>
      <c r="Y7" s="168"/>
      <c r="Z7" s="165">
        <f>(X7-Y7)</f>
        <v>3800</v>
      </c>
      <c r="AA7" s="165">
        <f>C7+F7+I7+L7+O7+R7+U7+X7</f>
        <v>353287.80099999998</v>
      </c>
      <c r="AB7" s="165">
        <f>D7+G7+J7+M7+P7+S7+V7+Y7</f>
        <v>248512.353</v>
      </c>
      <c r="AC7" s="169">
        <f>E7+H7+K7+N7+Q7+T7+W7+Z7</f>
        <v>104775.44799999997</v>
      </c>
      <c r="AD7" s="55">
        <v>26857.243999999999</v>
      </c>
      <c r="AE7" s="56">
        <v>23484.273000000001</v>
      </c>
      <c r="AF7" s="51">
        <f>(AC7-AD7)</f>
        <v>77918.203999999969</v>
      </c>
      <c r="AG7" s="56">
        <v>6053.482</v>
      </c>
      <c r="AH7" s="56">
        <v>8355.6350000000002</v>
      </c>
      <c r="AI7" s="51">
        <f t="shared" si="1"/>
        <v>75616.050999999978</v>
      </c>
      <c r="AJ7" s="56">
        <v>454.54399999999998</v>
      </c>
      <c r="AK7" s="57">
        <v>27.65</v>
      </c>
      <c r="AL7" s="51">
        <f>AI7+AJ7-AK7</f>
        <v>76042.944999999978</v>
      </c>
      <c r="AM7" s="56">
        <v>16875.900000000001</v>
      </c>
      <c r="AN7" s="58"/>
      <c r="AO7" s="63">
        <f t="shared" si="0"/>
        <v>59167.044999999976</v>
      </c>
      <c r="AP7" s="51">
        <v>13387.171</v>
      </c>
      <c r="AQ7" s="51"/>
      <c r="AR7" s="59">
        <f t="shared" ref="AR7:AR16" si="2">AO7+AP7+AQ7</f>
        <v>72554.215999999971</v>
      </c>
      <c r="AS7" s="300" t="s">
        <v>79</v>
      </c>
    </row>
    <row r="8" spans="1:45" ht="25.5" customHeight="1" x14ac:dyDescent="0.25">
      <c r="A8" s="387"/>
      <c r="B8" s="48" t="s">
        <v>7</v>
      </c>
      <c r="C8" s="170">
        <f>SUM(C5:C7)</f>
        <v>1816.3009999999999</v>
      </c>
      <c r="D8" s="171">
        <f>SUM(D5:D7)</f>
        <v>440.28300000000002</v>
      </c>
      <c r="E8" s="171">
        <f>(C8-D8)</f>
        <v>1376.018</v>
      </c>
      <c r="F8" s="171">
        <f t="shared" ref="F8:O8" si="3">SUM(F5:F7)</f>
        <v>273.99600000000004</v>
      </c>
      <c r="G8" s="171">
        <f t="shared" si="3"/>
        <v>2.0659999999999998</v>
      </c>
      <c r="H8" s="171">
        <f t="shared" si="3"/>
        <v>271.93</v>
      </c>
      <c r="I8" s="172">
        <f t="shared" si="3"/>
        <v>57040.173999999999</v>
      </c>
      <c r="J8" s="172">
        <f t="shared" si="3"/>
        <v>55269.517</v>
      </c>
      <c r="K8" s="171">
        <f t="shared" si="3"/>
        <v>1770.6570000000011</v>
      </c>
      <c r="L8" s="171">
        <f t="shared" si="3"/>
        <v>45663.902999999998</v>
      </c>
      <c r="M8" s="171">
        <f t="shared" si="3"/>
        <v>44234.796999999999</v>
      </c>
      <c r="N8" s="171">
        <f t="shared" si="3"/>
        <v>1429.1060000000014</v>
      </c>
      <c r="O8" s="171">
        <f t="shared" si="3"/>
        <v>304513.53700000001</v>
      </c>
      <c r="P8" s="171">
        <f t="shared" ref="P8:Y8" si="4">SUM(P5:P7)</f>
        <v>173063.73700000002</v>
      </c>
      <c r="Q8" s="173">
        <f t="shared" si="4"/>
        <v>131449.79999999999</v>
      </c>
      <c r="R8" s="170">
        <f t="shared" si="4"/>
        <v>349487.80099999998</v>
      </c>
      <c r="S8" s="171">
        <f t="shared" si="4"/>
        <v>248512.353</v>
      </c>
      <c r="T8" s="171">
        <f t="shared" si="4"/>
        <v>100975.44799999997</v>
      </c>
      <c r="U8" s="171">
        <f t="shared" si="4"/>
        <v>0</v>
      </c>
      <c r="V8" s="171">
        <f t="shared" si="4"/>
        <v>0</v>
      </c>
      <c r="W8" s="171">
        <f t="shared" si="4"/>
        <v>0</v>
      </c>
      <c r="X8" s="171">
        <f t="shared" si="4"/>
        <v>7112.87</v>
      </c>
      <c r="Y8" s="171">
        <f t="shared" si="4"/>
        <v>351.87</v>
      </c>
      <c r="Z8" s="179">
        <f t="shared" ref="Z8:AH8" si="5">SUM(Z5:Z7)</f>
        <v>6761</v>
      </c>
      <c r="AA8" s="174">
        <f>C8+F8+I8+L8+O8+R8+U8+X8</f>
        <v>765908.58200000005</v>
      </c>
      <c r="AB8" s="174">
        <f>D8+G8+J8+M8+P8+S8+V8+Y8</f>
        <v>521874.62300000002</v>
      </c>
      <c r="AC8" s="175">
        <f>E8+H8+K8+N8+Q8+T8+W8+Z8</f>
        <v>244033.95899999997</v>
      </c>
      <c r="AD8" s="60">
        <f t="shared" si="5"/>
        <v>98445.834000000003</v>
      </c>
      <c r="AE8" s="61">
        <f t="shared" si="5"/>
        <v>58433.974999999999</v>
      </c>
      <c r="AF8" s="61">
        <f t="shared" si="5"/>
        <v>145588.12499999994</v>
      </c>
      <c r="AG8" s="61">
        <f t="shared" si="5"/>
        <v>66005.002000000008</v>
      </c>
      <c r="AH8" s="61">
        <f t="shared" si="5"/>
        <v>76050.928</v>
      </c>
      <c r="AI8" s="61">
        <f t="shared" si="1"/>
        <v>135542.19899999996</v>
      </c>
      <c r="AJ8" s="61">
        <f t="shared" ref="AJ8:AQ8" si="6">SUM(AJ5:AJ7)</f>
        <v>890.35199999999998</v>
      </c>
      <c r="AK8" s="62">
        <f t="shared" si="6"/>
        <v>27.651</v>
      </c>
      <c r="AL8" s="61">
        <f>SUM(AL5:AL7)</f>
        <v>136404.89999999997</v>
      </c>
      <c r="AM8" s="61">
        <f>SUM(AM5:AM7)</f>
        <v>24243.5</v>
      </c>
      <c r="AN8" s="61">
        <f t="shared" si="6"/>
        <v>-197.08799999999999</v>
      </c>
      <c r="AO8" s="63">
        <f>AL8-AM8+AN8</f>
        <v>111964.31199999996</v>
      </c>
      <c r="AP8" s="61">
        <f>SUM(AP5:AP7)</f>
        <v>-223088.79</v>
      </c>
      <c r="AQ8" s="61">
        <f t="shared" si="6"/>
        <v>0</v>
      </c>
      <c r="AR8" s="64">
        <f>SUM(AR5:AR7)</f>
        <v>-111124.47800000005</v>
      </c>
      <c r="AS8" s="48" t="s">
        <v>7</v>
      </c>
    </row>
    <row r="9" spans="1:45" ht="25.5" customHeight="1" x14ac:dyDescent="0.25">
      <c r="A9" s="206"/>
      <c r="B9" s="292" t="s">
        <v>81</v>
      </c>
      <c r="C9" s="162"/>
      <c r="D9" s="163"/>
      <c r="E9" s="164">
        <f>(C9-D9)</f>
        <v>0</v>
      </c>
      <c r="F9" s="163"/>
      <c r="G9" s="163"/>
      <c r="H9" s="164">
        <f>(F9-G9)</f>
        <v>0</v>
      </c>
      <c r="I9" s="163">
        <v>37119.862000000001</v>
      </c>
      <c r="J9" s="163">
        <v>33918.482000000004</v>
      </c>
      <c r="K9" s="164">
        <f>(I9-J9)</f>
        <v>3201.3799999999974</v>
      </c>
      <c r="L9" s="163"/>
      <c r="M9" s="163"/>
      <c r="N9" s="164">
        <f>(L9-M9)</f>
        <v>0</v>
      </c>
      <c r="O9" s="163">
        <v>81224.141000000003</v>
      </c>
      <c r="P9" s="163">
        <v>58092.95</v>
      </c>
      <c r="Q9" s="166">
        <f>(O9-P9)</f>
        <v>23131.191000000006</v>
      </c>
      <c r="R9" s="162"/>
      <c r="S9" s="163"/>
      <c r="T9" s="164">
        <f>(R9-S9)</f>
        <v>0</v>
      </c>
      <c r="U9" s="163"/>
      <c r="V9" s="163"/>
      <c r="W9" s="164">
        <f>(U9-V9)</f>
        <v>0</v>
      </c>
      <c r="X9" s="163">
        <v>442</v>
      </c>
      <c r="Y9" s="163"/>
      <c r="Z9" s="164">
        <f>(X9-Y9)</f>
        <v>442</v>
      </c>
      <c r="AA9" s="164">
        <f>C9+F9+I9+L9+O9+R9+U9+X9</f>
        <v>118786.003</v>
      </c>
      <c r="AB9" s="164">
        <f>D9+G9+J9+M9+P9+S9+V9+Y9</f>
        <v>92011.432000000001</v>
      </c>
      <c r="AC9" s="166">
        <f>E9+H9+K9+N9+Q9+T9+W9+Z9</f>
        <v>26774.571000000004</v>
      </c>
      <c r="AD9" s="49">
        <v>17586.114000000001</v>
      </c>
      <c r="AE9" s="50">
        <v>11892.924000000001</v>
      </c>
      <c r="AF9" s="54">
        <f>(AC9-AD9)</f>
        <v>9188.4570000000022</v>
      </c>
      <c r="AG9" s="50">
        <v>10326.696</v>
      </c>
      <c r="AH9" s="50">
        <v>1816.415</v>
      </c>
      <c r="AI9" s="54">
        <f t="shared" si="1"/>
        <v>17698.738000000001</v>
      </c>
      <c r="AJ9" s="50">
        <v>23.664999999999999</v>
      </c>
      <c r="AK9" s="52"/>
      <c r="AL9" s="54">
        <f>AI9+AJ9-AK9</f>
        <v>17722.403000000002</v>
      </c>
      <c r="AM9" s="50">
        <v>185</v>
      </c>
      <c r="AN9" s="53"/>
      <c r="AO9" s="207">
        <f>AL9-AM9+AN9</f>
        <v>17537.403000000002</v>
      </c>
      <c r="AP9" s="54">
        <v>87691.002999999997</v>
      </c>
      <c r="AQ9" s="208"/>
      <c r="AR9" s="59">
        <f t="shared" si="2"/>
        <v>105228.406</v>
      </c>
      <c r="AS9" s="292" t="s">
        <v>81</v>
      </c>
    </row>
    <row r="10" spans="1:45" ht="25.5" customHeight="1" x14ac:dyDescent="0.25">
      <c r="A10" s="210" t="s">
        <v>9</v>
      </c>
      <c r="B10" s="300" t="s">
        <v>82</v>
      </c>
      <c r="C10" s="167"/>
      <c r="D10" s="168"/>
      <c r="E10" s="165">
        <f>C10-D10</f>
        <v>0</v>
      </c>
      <c r="F10" s="168">
        <v>166.55600000000001</v>
      </c>
      <c r="G10" s="168"/>
      <c r="H10" s="165">
        <f>(F10-G10)</f>
        <v>166.55600000000001</v>
      </c>
      <c r="I10" s="168">
        <v>8199.9609999999993</v>
      </c>
      <c r="J10" s="168">
        <v>7979.326</v>
      </c>
      <c r="K10" s="165">
        <f>(I10-J10)</f>
        <v>220.63499999999931</v>
      </c>
      <c r="L10" s="168"/>
      <c r="M10" s="168"/>
      <c r="N10" s="165">
        <f>(L10-M10)</f>
        <v>0</v>
      </c>
      <c r="O10" s="168">
        <v>222577.50300000003</v>
      </c>
      <c r="P10" s="168">
        <v>116986.14199999999</v>
      </c>
      <c r="Q10" s="169">
        <f>(O10-P10)</f>
        <v>105591.36100000003</v>
      </c>
      <c r="R10" s="167"/>
      <c r="S10" s="168"/>
      <c r="T10" s="165">
        <f>(R10-S10)</f>
        <v>0</v>
      </c>
      <c r="U10" s="168"/>
      <c r="V10" s="168"/>
      <c r="W10" s="165">
        <f>(U10-V10)</f>
        <v>0</v>
      </c>
      <c r="X10" s="168">
        <f>568.465+1583.395</f>
        <v>2151.86</v>
      </c>
      <c r="Y10" s="212">
        <v>178.87899999999999</v>
      </c>
      <c r="Z10" s="165">
        <f>(X10-Y10)</f>
        <v>1972.9810000000002</v>
      </c>
      <c r="AA10" s="165">
        <f>C10+F10+I10+L10+O10+R10+U10+X10</f>
        <v>233095.88</v>
      </c>
      <c r="AB10" s="165">
        <f>D10+G10+J10+M10+P10+S10+V10+Y10</f>
        <v>125144.34699999999</v>
      </c>
      <c r="AC10" s="169">
        <f>E10+H10+K10+N10+Q10+T10+W10+Z10</f>
        <v>107951.53300000004</v>
      </c>
      <c r="AD10" s="55">
        <v>79392.262000000002</v>
      </c>
      <c r="AE10" s="56">
        <v>45698.913999999997</v>
      </c>
      <c r="AF10" s="51">
        <f>(AC10-AD10)</f>
        <v>28559.271000000037</v>
      </c>
      <c r="AG10" s="56">
        <v>2767.5720000000001</v>
      </c>
      <c r="AH10" s="56">
        <v>2730.1239999999998</v>
      </c>
      <c r="AI10" s="51">
        <f t="shared" si="1"/>
        <v>28596.719000000037</v>
      </c>
      <c r="AJ10" s="56">
        <v>8746.3220000000001</v>
      </c>
      <c r="AK10" s="57">
        <v>6000.0050000000001</v>
      </c>
      <c r="AL10" s="51">
        <f>AI10+AJ10-AK10</f>
        <v>31343.03600000004</v>
      </c>
      <c r="AM10" s="56">
        <v>6414.6689999999999</v>
      </c>
      <c r="AN10" s="58"/>
      <c r="AO10" s="213">
        <f t="shared" ref="AO10:AO17" si="7">AL10-AM10+AN10</f>
        <v>24928.367000000042</v>
      </c>
      <c r="AP10" s="51">
        <v>108640.35799999999</v>
      </c>
      <c r="AQ10" s="214"/>
      <c r="AR10" s="59">
        <f t="shared" si="2"/>
        <v>133568.72500000003</v>
      </c>
      <c r="AS10" s="300" t="s">
        <v>82</v>
      </c>
    </row>
    <row r="11" spans="1:45" ht="25.5" customHeight="1" x14ac:dyDescent="0.25">
      <c r="A11" s="210"/>
      <c r="B11" s="300" t="s">
        <v>249</v>
      </c>
      <c r="C11" s="167"/>
      <c r="D11" s="168"/>
      <c r="E11" s="165">
        <f>C11-D11</f>
        <v>0</v>
      </c>
      <c r="F11" s="168">
        <v>216.67500000000001</v>
      </c>
      <c r="G11" s="168">
        <v>6.6000000000000003E-2</v>
      </c>
      <c r="H11" s="165">
        <f>(F11-G11)</f>
        <v>216.60900000000001</v>
      </c>
      <c r="I11" s="168">
        <v>15380.157999999999</v>
      </c>
      <c r="J11" s="168">
        <v>13893.9</v>
      </c>
      <c r="K11" s="165">
        <f>(I11-J11)</f>
        <v>1486.2579999999998</v>
      </c>
      <c r="L11" s="168"/>
      <c r="M11" s="168"/>
      <c r="N11" s="165">
        <f>(L11-M11)</f>
        <v>0</v>
      </c>
      <c r="O11" s="168">
        <v>179317.20699999999</v>
      </c>
      <c r="P11" s="168">
        <v>144380.14499999999</v>
      </c>
      <c r="Q11" s="169">
        <f>(O11-P11)</f>
        <v>34937.062000000005</v>
      </c>
      <c r="R11" s="167"/>
      <c r="S11" s="168"/>
      <c r="T11" s="165">
        <f>(R11-S11)</f>
        <v>0</v>
      </c>
      <c r="U11" s="168"/>
      <c r="V11" s="168"/>
      <c r="W11" s="165">
        <f>(U11-V11)</f>
        <v>0</v>
      </c>
      <c r="X11" s="168">
        <f>7429.093+0</f>
        <v>7429.0929999999998</v>
      </c>
      <c r="Y11" s="168">
        <v>11812.995000000001</v>
      </c>
      <c r="Z11" s="165">
        <f>(X11-Y11)</f>
        <v>-4383.902000000001</v>
      </c>
      <c r="AA11" s="165">
        <f>C11+F11+I11+L11+O11+R11+U11+X11</f>
        <v>202343.13299999997</v>
      </c>
      <c r="AB11" s="165">
        <f>D11+G11+J11+M11+P11+S11+V11+Y11</f>
        <v>170087.10599999997</v>
      </c>
      <c r="AC11" s="169">
        <f>E11+H11+K11+N11+Q11+T11+W11+Z11</f>
        <v>32256.027000000002</v>
      </c>
      <c r="AD11" s="55">
        <v>29350.845000000001</v>
      </c>
      <c r="AE11" s="56">
        <v>19603.605</v>
      </c>
      <c r="AF11" s="51">
        <f>(AC11-AD11)</f>
        <v>2905.1820000000007</v>
      </c>
      <c r="AG11" s="56">
        <v>5404.299</v>
      </c>
      <c r="AH11" s="56">
        <v>4895.4799999999996</v>
      </c>
      <c r="AI11" s="51">
        <f t="shared" si="1"/>
        <v>3414.0010000000002</v>
      </c>
      <c r="AJ11" s="56">
        <v>169.999</v>
      </c>
      <c r="AK11" s="57"/>
      <c r="AL11" s="51">
        <f>AI11+AJ11-AK11</f>
        <v>3584</v>
      </c>
      <c r="AM11" s="56">
        <v>228.28299999999999</v>
      </c>
      <c r="AN11" s="58"/>
      <c r="AO11" s="213">
        <f t="shared" si="7"/>
        <v>3355.7170000000001</v>
      </c>
      <c r="AP11" s="51">
        <v>3301.6460000000002</v>
      </c>
      <c r="AQ11" s="214"/>
      <c r="AR11" s="59">
        <f t="shared" si="2"/>
        <v>6657.3630000000003</v>
      </c>
      <c r="AS11" s="300" t="s">
        <v>248</v>
      </c>
    </row>
    <row r="12" spans="1:45" ht="25.5" customHeight="1" x14ac:dyDescent="0.25">
      <c r="A12" s="210" t="s">
        <v>84</v>
      </c>
      <c r="B12" s="300" t="s">
        <v>83</v>
      </c>
      <c r="C12" s="167"/>
      <c r="D12" s="168"/>
      <c r="E12" s="165">
        <f>C12-D12</f>
        <v>0</v>
      </c>
      <c r="F12" s="168"/>
      <c r="G12" s="168"/>
      <c r="H12" s="165">
        <f>(F12-G12)</f>
        <v>0</v>
      </c>
      <c r="I12" s="168">
        <v>223.25700000000001</v>
      </c>
      <c r="J12" s="168">
        <v>187.648</v>
      </c>
      <c r="K12" s="165">
        <f>(I12-J12)</f>
        <v>35.609000000000009</v>
      </c>
      <c r="L12" s="168"/>
      <c r="M12" s="168"/>
      <c r="N12" s="165">
        <f>(L12-M12)</f>
        <v>0</v>
      </c>
      <c r="O12" s="168"/>
      <c r="P12" s="168"/>
      <c r="Q12" s="169">
        <f>(O12-P12)</f>
        <v>0</v>
      </c>
      <c r="R12" s="167"/>
      <c r="S12" s="168"/>
      <c r="T12" s="165">
        <f>(R12-S12)</f>
        <v>0</v>
      </c>
      <c r="U12" s="168"/>
      <c r="V12" s="168"/>
      <c r="W12" s="165">
        <f>(U12-V12)</f>
        <v>0</v>
      </c>
      <c r="X12" s="168">
        <v>940</v>
      </c>
      <c r="Y12" s="168"/>
      <c r="Z12" s="174">
        <f>(X12-Y12)</f>
        <v>940</v>
      </c>
      <c r="AA12" s="165">
        <f>C12+F12+I12+L12+O12+R12+U12+X12</f>
        <v>1163.2570000000001</v>
      </c>
      <c r="AB12" s="165">
        <f>D12+G12+J12+M12+P12+S12+V12+Y12</f>
        <v>187.648</v>
      </c>
      <c r="AC12" s="169">
        <f>E12+H12+K12+N12+Q12+T12+W12+Z12</f>
        <v>975.60900000000004</v>
      </c>
      <c r="AD12" s="55">
        <v>1622.0119999999999</v>
      </c>
      <c r="AE12" s="56">
        <v>720</v>
      </c>
      <c r="AF12" s="51">
        <f>(AC12-AD12)</f>
        <v>-646.40299999999991</v>
      </c>
      <c r="AG12" s="56">
        <v>1489.365</v>
      </c>
      <c r="AH12" s="56"/>
      <c r="AI12" s="51">
        <f t="shared" si="1"/>
        <v>842.9620000000001</v>
      </c>
      <c r="AJ12" s="56"/>
      <c r="AK12" s="57"/>
      <c r="AL12" s="51">
        <f>AI12+AJ12-AK12</f>
        <v>842.9620000000001</v>
      </c>
      <c r="AM12" s="56">
        <v>237.7</v>
      </c>
      <c r="AN12" s="58"/>
      <c r="AO12" s="213">
        <f t="shared" si="7"/>
        <v>605.26200000000017</v>
      </c>
      <c r="AP12" s="51">
        <v>7501.6049999999996</v>
      </c>
      <c r="AQ12" s="214"/>
      <c r="AR12" s="59">
        <f t="shared" si="2"/>
        <v>8106.8670000000002</v>
      </c>
      <c r="AS12" s="300" t="s">
        <v>83</v>
      </c>
    </row>
    <row r="13" spans="1:45" ht="25.5" customHeight="1" x14ac:dyDescent="0.25">
      <c r="A13" s="219"/>
      <c r="B13" s="48" t="s">
        <v>85</v>
      </c>
      <c r="C13" s="170">
        <f t="shared" ref="C13:L13" si="8">SUM(C9:C12)</f>
        <v>0</v>
      </c>
      <c r="D13" s="171">
        <f t="shared" si="8"/>
        <v>0</v>
      </c>
      <c r="E13" s="171">
        <f t="shared" si="8"/>
        <v>0</v>
      </c>
      <c r="F13" s="171">
        <f t="shared" si="8"/>
        <v>383.23099999999999</v>
      </c>
      <c r="G13" s="171">
        <f t="shared" si="8"/>
        <v>6.6000000000000003E-2</v>
      </c>
      <c r="H13" s="171">
        <f t="shared" si="8"/>
        <v>383.16500000000002</v>
      </c>
      <c r="I13" s="171">
        <f t="shared" si="8"/>
        <v>60923.237999999998</v>
      </c>
      <c r="J13" s="171">
        <f t="shared" si="8"/>
        <v>55979.356000000007</v>
      </c>
      <c r="K13" s="171">
        <f t="shared" si="8"/>
        <v>4943.8819999999969</v>
      </c>
      <c r="L13" s="171">
        <f t="shared" si="8"/>
        <v>0</v>
      </c>
      <c r="M13" s="171">
        <f t="shared" ref="M13:V13" si="9">SUM(M9:M12)</f>
        <v>0</v>
      </c>
      <c r="N13" s="171">
        <f t="shared" si="9"/>
        <v>0</v>
      </c>
      <c r="O13" s="171">
        <f t="shared" si="9"/>
        <v>483118.85100000002</v>
      </c>
      <c r="P13" s="171">
        <f t="shared" si="9"/>
        <v>319459.23699999996</v>
      </c>
      <c r="Q13" s="173">
        <f t="shared" si="9"/>
        <v>163659.61400000006</v>
      </c>
      <c r="R13" s="170">
        <f t="shared" si="9"/>
        <v>0</v>
      </c>
      <c r="S13" s="171">
        <f t="shared" si="9"/>
        <v>0</v>
      </c>
      <c r="T13" s="171">
        <f t="shared" si="9"/>
        <v>0</v>
      </c>
      <c r="U13" s="171">
        <f t="shared" si="9"/>
        <v>0</v>
      </c>
      <c r="V13" s="171">
        <f t="shared" si="9"/>
        <v>0</v>
      </c>
      <c r="W13" s="171">
        <f t="shared" ref="W13:AF13" si="10">SUM(W9:W12)</f>
        <v>0</v>
      </c>
      <c r="X13" s="171">
        <f t="shared" si="10"/>
        <v>10962.953</v>
      </c>
      <c r="Y13" s="171">
        <f t="shared" si="10"/>
        <v>11991.874000000002</v>
      </c>
      <c r="Z13" s="171">
        <f t="shared" si="10"/>
        <v>-1028.9210000000007</v>
      </c>
      <c r="AA13" s="179">
        <f>C13+F13+I13+L13+O13+R13+U13+X13</f>
        <v>555388.27300000004</v>
      </c>
      <c r="AB13" s="179">
        <f>D13+G13+J13+M13+P13+S13+V13+Y13</f>
        <v>387430.533</v>
      </c>
      <c r="AC13" s="221">
        <f>E13+H13+K13+N13+Q13+T13+W13+Z13</f>
        <v>167957.74000000005</v>
      </c>
      <c r="AD13" s="222">
        <f t="shared" si="10"/>
        <v>127951.23300000001</v>
      </c>
      <c r="AE13" s="223">
        <f t="shared" si="10"/>
        <v>77915.442999999999</v>
      </c>
      <c r="AF13" s="223">
        <f t="shared" si="10"/>
        <v>40006.507000000041</v>
      </c>
      <c r="AG13" s="223">
        <f t="shared" ref="AG13:AN13" si="11">SUM(AG9:AG12)</f>
        <v>19987.932000000001</v>
      </c>
      <c r="AH13" s="223">
        <f t="shared" si="11"/>
        <v>9442.0190000000002</v>
      </c>
      <c r="AI13" s="223">
        <f t="shared" si="1"/>
        <v>50552.420000000042</v>
      </c>
      <c r="AJ13" s="223">
        <f t="shared" si="11"/>
        <v>8939.9860000000008</v>
      </c>
      <c r="AK13" s="224">
        <f t="shared" si="11"/>
        <v>6000.0050000000001</v>
      </c>
      <c r="AL13" s="223">
        <f t="shared" si="11"/>
        <v>53492.401000000042</v>
      </c>
      <c r="AM13" s="223">
        <f t="shared" si="11"/>
        <v>7065.652</v>
      </c>
      <c r="AN13" s="223">
        <f t="shared" si="11"/>
        <v>0</v>
      </c>
      <c r="AO13" s="225">
        <f t="shared" si="7"/>
        <v>46426.74900000004</v>
      </c>
      <c r="AP13" s="223">
        <f>SUM(AP9:AP12)</f>
        <v>207134.61199999999</v>
      </c>
      <c r="AQ13" s="224">
        <f>SUM(AQ9:AQ12)</f>
        <v>0</v>
      </c>
      <c r="AR13" s="64">
        <f>SUM(AR9:AR12)</f>
        <v>253561.36100000006</v>
      </c>
      <c r="AS13" s="48" t="s">
        <v>85</v>
      </c>
    </row>
    <row r="14" spans="1:45" ht="25.5" customHeight="1" x14ac:dyDescent="0.25">
      <c r="A14" s="489" t="s">
        <v>170</v>
      </c>
      <c r="B14" s="354" t="s">
        <v>246</v>
      </c>
      <c r="C14" s="232"/>
      <c r="D14" s="212"/>
      <c r="E14" s="174">
        <f>(C14-D14)</f>
        <v>0</v>
      </c>
      <c r="F14" s="212"/>
      <c r="G14" s="212"/>
      <c r="H14" s="174">
        <f>(F14-G14)</f>
        <v>0</v>
      </c>
      <c r="I14" s="212">
        <v>6778.8</v>
      </c>
      <c r="J14" s="212">
        <v>6516</v>
      </c>
      <c r="K14" s="174">
        <f>(I14-J14)</f>
        <v>262.80000000000018</v>
      </c>
      <c r="L14" s="212"/>
      <c r="M14" s="212"/>
      <c r="N14" s="174">
        <f>(L14-M14)</f>
        <v>0</v>
      </c>
      <c r="O14" s="212">
        <v>33561.686000000002</v>
      </c>
      <c r="P14" s="212">
        <v>39513.385000000002</v>
      </c>
      <c r="Q14" s="175">
        <f>(O14-P14)</f>
        <v>-5951.6990000000005</v>
      </c>
      <c r="R14" s="232"/>
      <c r="S14" s="212"/>
      <c r="T14" s="174">
        <f>(R14-S14)</f>
        <v>0</v>
      </c>
      <c r="U14" s="212"/>
      <c r="V14" s="212"/>
      <c r="W14" s="174">
        <f>(U14-V14)</f>
        <v>0</v>
      </c>
      <c r="X14" s="212">
        <v>53940</v>
      </c>
      <c r="Y14" s="212"/>
      <c r="Z14" s="174">
        <f>(X14-Y14)</f>
        <v>53940</v>
      </c>
      <c r="AA14" s="174">
        <f>C14+F14+I14+L14+O14+R14+U14+X14</f>
        <v>94280.486000000004</v>
      </c>
      <c r="AB14" s="174">
        <f>D14+G14+J14+M14+P14+S14+V14+Y14</f>
        <v>46029.385000000002</v>
      </c>
      <c r="AC14" s="175">
        <f>E14+H14+K14+N14+Q14+T14+W14+Z14</f>
        <v>48251.101000000002</v>
      </c>
      <c r="AD14" s="233">
        <v>44954.675000000003</v>
      </c>
      <c r="AE14" s="234">
        <v>7724.7250000000004</v>
      </c>
      <c r="AF14" s="235">
        <f>(AC14-AD14)</f>
        <v>3296.4259999999995</v>
      </c>
      <c r="AG14" s="234">
        <v>26144.149000000001</v>
      </c>
      <c r="AH14" s="234">
        <v>7625.8249999999998</v>
      </c>
      <c r="AI14" s="235">
        <f t="shared" si="1"/>
        <v>21814.75</v>
      </c>
      <c r="AJ14" s="234"/>
      <c r="AK14" s="236">
        <v>20000.0003</v>
      </c>
      <c r="AL14" s="214">
        <f>AI14+AJ14-AK14</f>
        <v>1814.7497000000003</v>
      </c>
      <c r="AM14" s="234">
        <v>185</v>
      </c>
      <c r="AN14" s="237"/>
      <c r="AO14" s="238">
        <f>AL14-AM14+AN14</f>
        <v>1629.7497000000003</v>
      </c>
      <c r="AP14" s="235">
        <v>-107356.038</v>
      </c>
      <c r="AQ14" s="239"/>
      <c r="AR14" s="355">
        <f>AO14+AP14+AQ14</f>
        <v>-105726.2883</v>
      </c>
      <c r="AS14" s="354" t="s">
        <v>247</v>
      </c>
    </row>
    <row r="15" spans="1:45" ht="25.5" customHeight="1" x14ac:dyDescent="0.25">
      <c r="A15" s="386"/>
      <c r="B15" s="300" t="s">
        <v>190</v>
      </c>
      <c r="C15" s="167"/>
      <c r="D15" s="168"/>
      <c r="E15" s="165">
        <f>C15-D15</f>
        <v>0</v>
      </c>
      <c r="F15" s="168">
        <v>179.762</v>
      </c>
      <c r="G15" s="168"/>
      <c r="H15" s="165">
        <f>(F15-G15)</f>
        <v>179.762</v>
      </c>
      <c r="I15" s="241">
        <v>4099.28</v>
      </c>
      <c r="J15" s="241">
        <v>3909.58</v>
      </c>
      <c r="K15" s="165">
        <f>(I15-J15)</f>
        <v>189.69999999999982</v>
      </c>
      <c r="L15" s="168">
        <v>224424.52799999999</v>
      </c>
      <c r="M15" s="168">
        <v>220359.24400000001</v>
      </c>
      <c r="N15" s="165">
        <f>(L15-M15)</f>
        <v>4065.2839999999851</v>
      </c>
      <c r="O15" s="168">
        <v>76426.070999999996</v>
      </c>
      <c r="P15" s="168">
        <v>63863.978000000003</v>
      </c>
      <c r="Q15" s="169">
        <f>(O15-P15)</f>
        <v>12562.092999999993</v>
      </c>
      <c r="R15" s="167">
        <v>4359.5749999999998</v>
      </c>
      <c r="S15" s="168">
        <v>2143.5650000000001</v>
      </c>
      <c r="T15" s="165">
        <f>(R15-S15)</f>
        <v>2216.0099999999998</v>
      </c>
      <c r="U15" s="168"/>
      <c r="V15" s="168"/>
      <c r="W15" s="165">
        <f>(U15-V15)</f>
        <v>0</v>
      </c>
      <c r="X15" s="168"/>
      <c r="Y15" s="168"/>
      <c r="Z15" s="165">
        <f>(X15-Y15)</f>
        <v>0</v>
      </c>
      <c r="AA15" s="165">
        <f>C15+F15+I15+L15+O15+R15+U15+X15</f>
        <v>309489.21599999996</v>
      </c>
      <c r="AB15" s="165">
        <f>D15+G15+J15+M15+P15+S15+V15+Y15</f>
        <v>290276.36700000003</v>
      </c>
      <c r="AC15" s="169">
        <f>E15+H15+K15+N15+Q15+T15+W15+Z15</f>
        <v>19212.848999999977</v>
      </c>
      <c r="AD15" s="55">
        <v>13257.416999999999</v>
      </c>
      <c r="AE15" s="56">
        <v>8322.3089999999993</v>
      </c>
      <c r="AF15" s="51">
        <f>(AC15-AD15)</f>
        <v>5955.4319999999771</v>
      </c>
      <c r="AG15" s="56">
        <v>1935.348</v>
      </c>
      <c r="AH15" s="56">
        <v>7475.58</v>
      </c>
      <c r="AI15" s="51">
        <f t="shared" si="1"/>
        <v>415.19999999997708</v>
      </c>
      <c r="AJ15" s="56"/>
      <c r="AK15" s="57"/>
      <c r="AL15" s="214">
        <f>AI15+AJ15-AK15</f>
        <v>415.19999999997708</v>
      </c>
      <c r="AM15" s="56">
        <v>185</v>
      </c>
      <c r="AN15" s="58"/>
      <c r="AO15" s="213">
        <f t="shared" si="7"/>
        <v>230.19999999997708</v>
      </c>
      <c r="AP15" s="51">
        <v>-12341.647999999999</v>
      </c>
      <c r="AQ15" s="214"/>
      <c r="AR15" s="59">
        <f t="shared" si="2"/>
        <v>-12111.448000000022</v>
      </c>
      <c r="AS15" s="300" t="s">
        <v>190</v>
      </c>
    </row>
    <row r="16" spans="1:45" ht="25.5" customHeight="1" x14ac:dyDescent="0.25">
      <c r="A16" s="386"/>
      <c r="B16" s="300" t="s">
        <v>191</v>
      </c>
      <c r="C16" s="167"/>
      <c r="D16" s="168"/>
      <c r="E16" s="165">
        <f>C16-D16</f>
        <v>0</v>
      </c>
      <c r="F16" s="168"/>
      <c r="G16" s="168"/>
      <c r="H16" s="165">
        <f>(F16-G16)</f>
        <v>0</v>
      </c>
      <c r="I16" s="168"/>
      <c r="J16" s="168"/>
      <c r="K16" s="165">
        <f>(I16-J16)</f>
        <v>0</v>
      </c>
      <c r="L16" s="168"/>
      <c r="M16" s="168"/>
      <c r="N16" s="165">
        <f>(L16-M16)</f>
        <v>0</v>
      </c>
      <c r="O16" s="168"/>
      <c r="P16" s="168"/>
      <c r="Q16" s="169">
        <f>(O16-P16)</f>
        <v>0</v>
      </c>
      <c r="R16" s="167"/>
      <c r="S16" s="168"/>
      <c r="T16" s="165">
        <f>(R16-S16)</f>
        <v>0</v>
      </c>
      <c r="U16" s="168"/>
      <c r="V16" s="168"/>
      <c r="W16" s="165">
        <f>(U16-V16)</f>
        <v>0</v>
      </c>
      <c r="X16" s="288">
        <v>157731.29799999998</v>
      </c>
      <c r="Y16" s="168">
        <v>116650.43000000001</v>
      </c>
      <c r="Z16" s="165">
        <f>(X16-Y16)</f>
        <v>41080.867999999973</v>
      </c>
      <c r="AA16" s="165">
        <f>C16+F16+I16+L16+O16+R16+U16+X16</f>
        <v>157731.29799999998</v>
      </c>
      <c r="AB16" s="165">
        <f>D16+G16+J16+M16+P16+S16+V16+Y16</f>
        <v>116650.43000000001</v>
      </c>
      <c r="AC16" s="169">
        <f>E16+H16+K16+N16+Q16+T16+W16+Z16</f>
        <v>41080.867999999973</v>
      </c>
      <c r="AD16" s="55">
        <v>22639.84</v>
      </c>
      <c r="AE16" s="56">
        <v>12067.129000000001</v>
      </c>
      <c r="AF16" s="51">
        <f>(AC16-AD16)</f>
        <v>18441.027999999973</v>
      </c>
      <c r="AG16" s="56">
        <v>7017.576</v>
      </c>
      <c r="AH16" s="56">
        <v>2130.6060000000002</v>
      </c>
      <c r="AI16" s="51">
        <v>23327.998</v>
      </c>
      <c r="AJ16" s="290"/>
      <c r="AK16" s="57">
        <v>2</v>
      </c>
      <c r="AL16" s="214">
        <f>AI16+AJ16-AK16</f>
        <v>23325.998</v>
      </c>
      <c r="AM16" s="56">
        <v>5223.5</v>
      </c>
      <c r="AN16" s="58"/>
      <c r="AO16" s="213">
        <f t="shared" si="7"/>
        <v>18102.498</v>
      </c>
      <c r="AP16" s="51"/>
      <c r="AQ16" s="214"/>
      <c r="AR16" s="59">
        <f t="shared" si="2"/>
        <v>18102.498</v>
      </c>
      <c r="AS16" s="300" t="s">
        <v>191</v>
      </c>
    </row>
    <row r="17" spans="1:45" ht="25.5" customHeight="1" x14ac:dyDescent="0.25">
      <c r="A17" s="386"/>
      <c r="B17" s="300" t="s">
        <v>192</v>
      </c>
      <c r="C17" s="167"/>
      <c r="D17" s="168"/>
      <c r="E17" s="165">
        <f>C17-D17</f>
        <v>0</v>
      </c>
      <c r="F17" s="168"/>
      <c r="G17" s="168"/>
      <c r="H17" s="165">
        <f>(F17-G17)</f>
        <v>0</v>
      </c>
      <c r="I17" s="168">
        <v>182568.329</v>
      </c>
      <c r="J17" s="168">
        <v>144406.40400000001</v>
      </c>
      <c r="K17" s="165">
        <f>(I17-J17)</f>
        <v>38161.924999999988</v>
      </c>
      <c r="L17" s="168">
        <v>425094.30999999994</v>
      </c>
      <c r="M17" s="168">
        <v>540431.38800000004</v>
      </c>
      <c r="N17" s="165">
        <f>(L17-M17)</f>
        <v>-115337.0780000001</v>
      </c>
      <c r="O17" s="168">
        <v>431412.30900000001</v>
      </c>
      <c r="P17" s="168">
        <v>0</v>
      </c>
      <c r="Q17" s="169">
        <f>(O17-P17)</f>
        <v>431412.30900000001</v>
      </c>
      <c r="R17" s="167"/>
      <c r="S17" s="168"/>
      <c r="T17" s="165">
        <f>(R17-S17)</f>
        <v>0</v>
      </c>
      <c r="U17" s="168"/>
      <c r="V17" s="168"/>
      <c r="W17" s="165">
        <f>(U17-V17)</f>
        <v>0</v>
      </c>
      <c r="X17" s="168">
        <v>65262.986999999994</v>
      </c>
      <c r="Y17" s="168">
        <v>342894.86899999995</v>
      </c>
      <c r="Z17" s="165">
        <f>(X17-Y17)</f>
        <v>-277631.88199999998</v>
      </c>
      <c r="AA17" s="165">
        <f>C17+F17+I17+L17+O17+R17+U17+X17</f>
        <v>1104337.9350000001</v>
      </c>
      <c r="AB17" s="165">
        <f>D17+G17+J17+M17+P17+S17+V17+Y17</f>
        <v>1027732.661</v>
      </c>
      <c r="AC17" s="169">
        <f>E17+H17+K17+N17+Q17+T17+W17+Z17</f>
        <v>76605.273999999918</v>
      </c>
      <c r="AD17" s="55">
        <v>66870.659</v>
      </c>
      <c r="AE17" s="56">
        <v>22736.067000000003</v>
      </c>
      <c r="AF17" s="51">
        <f>(AC17-AD17)</f>
        <v>9734.6149999999179</v>
      </c>
      <c r="AG17" s="56">
        <v>15469.636</v>
      </c>
      <c r="AH17" s="56">
        <v>29975.465</v>
      </c>
      <c r="AI17" s="51">
        <f t="shared" si="1"/>
        <v>-4771.2140000000836</v>
      </c>
      <c r="AJ17" s="57">
        <v>20127.163</v>
      </c>
      <c r="AK17" s="57">
        <v>13930.837</v>
      </c>
      <c r="AL17" s="214">
        <f>AI17+AJ17-AK17</f>
        <v>1425.1119999999173</v>
      </c>
      <c r="AM17" s="56">
        <v>185</v>
      </c>
      <c r="AN17" s="58"/>
      <c r="AO17" s="282">
        <f t="shared" si="7"/>
        <v>1240.1119999999173</v>
      </c>
      <c r="AP17" s="51">
        <v>-112497.98</v>
      </c>
      <c r="AQ17" s="214"/>
      <c r="AR17" s="59">
        <f>AO17+AP17+AQ17</f>
        <v>-111257.86800000007</v>
      </c>
      <c r="AS17" s="300" t="s">
        <v>192</v>
      </c>
    </row>
    <row r="18" spans="1:45" s="38" customFormat="1" ht="25.5" customHeight="1" x14ac:dyDescent="0.25">
      <c r="A18" s="387"/>
      <c r="B18" s="281" t="s">
        <v>171</v>
      </c>
      <c r="C18" s="170">
        <f t="shared" ref="C18:L18" si="12">SUM(C14:C17)</f>
        <v>0</v>
      </c>
      <c r="D18" s="171">
        <f t="shared" si="12"/>
        <v>0</v>
      </c>
      <c r="E18" s="171">
        <f t="shared" si="12"/>
        <v>0</v>
      </c>
      <c r="F18" s="171">
        <f t="shared" si="12"/>
        <v>179.762</v>
      </c>
      <c r="G18" s="171">
        <f t="shared" si="12"/>
        <v>0</v>
      </c>
      <c r="H18" s="171">
        <f t="shared" si="12"/>
        <v>179.762</v>
      </c>
      <c r="I18" s="172">
        <f t="shared" si="12"/>
        <v>193446.40899999999</v>
      </c>
      <c r="J18" s="172">
        <f t="shared" si="12"/>
        <v>154831.984</v>
      </c>
      <c r="K18" s="171">
        <f t="shared" si="12"/>
        <v>38614.424999999988</v>
      </c>
      <c r="L18" s="172">
        <f t="shared" si="12"/>
        <v>649518.83799999999</v>
      </c>
      <c r="M18" s="172">
        <f t="shared" ref="M18:V18" si="13">SUM(M14:M17)</f>
        <v>760790.63199999998</v>
      </c>
      <c r="N18" s="171">
        <f t="shared" si="13"/>
        <v>-111271.79400000011</v>
      </c>
      <c r="O18" s="171">
        <f t="shared" si="13"/>
        <v>541400.06599999999</v>
      </c>
      <c r="P18" s="171">
        <f t="shared" si="13"/>
        <v>103377.36300000001</v>
      </c>
      <c r="Q18" s="173">
        <f t="shared" si="13"/>
        <v>438022.70299999998</v>
      </c>
      <c r="R18" s="170">
        <f t="shared" si="13"/>
        <v>4359.5749999999998</v>
      </c>
      <c r="S18" s="171">
        <f t="shared" si="13"/>
        <v>2143.5650000000001</v>
      </c>
      <c r="T18" s="171">
        <f t="shared" si="13"/>
        <v>2216.0099999999998</v>
      </c>
      <c r="U18" s="171">
        <f t="shared" si="13"/>
        <v>0</v>
      </c>
      <c r="V18" s="171">
        <f t="shared" si="13"/>
        <v>0</v>
      </c>
      <c r="W18" s="171">
        <f t="shared" ref="W18:AF18" si="14">SUM(W14:W17)</f>
        <v>0</v>
      </c>
      <c r="X18" s="171">
        <f t="shared" si="14"/>
        <v>276934.28499999997</v>
      </c>
      <c r="Y18" s="171">
        <f t="shared" si="14"/>
        <v>459545.29899999994</v>
      </c>
      <c r="Z18" s="179">
        <f t="shared" si="14"/>
        <v>-182611.01400000002</v>
      </c>
      <c r="AA18" s="174">
        <f>C18+F18+I18+L18+O18+R18+U18+X18</f>
        <v>1665838.9349999998</v>
      </c>
      <c r="AB18" s="174">
        <f>D18+G18+J18+M18+P18+S18+V18+Y18</f>
        <v>1480688.8429999999</v>
      </c>
      <c r="AC18" s="175">
        <f>E18+H18+K18+N18+Q18+T18+W18+Z18</f>
        <v>185150.09199999983</v>
      </c>
      <c r="AD18" s="283">
        <f t="shared" si="14"/>
        <v>147722.59100000001</v>
      </c>
      <c r="AE18" s="62">
        <f t="shared" si="14"/>
        <v>50850.23</v>
      </c>
      <c r="AF18" s="62">
        <f t="shared" si="14"/>
        <v>37427.500999999866</v>
      </c>
      <c r="AG18" s="62">
        <f t="shared" ref="AG18:AO18" si="15">SUM(AG14:AG17)</f>
        <v>50566.709000000003</v>
      </c>
      <c r="AH18" s="62">
        <f t="shared" si="15"/>
        <v>47207.475999999995</v>
      </c>
      <c r="AI18" s="61">
        <f t="shared" si="1"/>
        <v>40786.73399999988</v>
      </c>
      <c r="AJ18" s="62">
        <f t="shared" si="15"/>
        <v>20127.163</v>
      </c>
      <c r="AK18" s="62">
        <f t="shared" si="15"/>
        <v>33932.837299999999</v>
      </c>
      <c r="AL18" s="62">
        <f t="shared" si="15"/>
        <v>26981.059699999892</v>
      </c>
      <c r="AM18" s="62">
        <f t="shared" si="15"/>
        <v>5778.5</v>
      </c>
      <c r="AN18" s="62">
        <f t="shared" si="15"/>
        <v>0</v>
      </c>
      <c r="AO18" s="284">
        <f t="shared" si="15"/>
        <v>21202.559699999892</v>
      </c>
      <c r="AP18" s="61">
        <f>SUM(AP14:AP17)</f>
        <v>-232195.666</v>
      </c>
      <c r="AQ18" s="62">
        <f>SUM(AQ14:AQ17)</f>
        <v>0</v>
      </c>
      <c r="AR18" s="59">
        <f>SUM(AR14:AR17)</f>
        <v>-210993.1063000001</v>
      </c>
      <c r="AS18" s="281" t="s">
        <v>171</v>
      </c>
    </row>
    <row r="19" spans="1:45" s="38" customFormat="1" ht="25.5" customHeight="1" x14ac:dyDescent="0.25">
      <c r="A19" s="511" t="s">
        <v>206</v>
      </c>
      <c r="B19" s="512"/>
      <c r="C19" s="176">
        <f t="shared" ref="C19:Q19" si="16">((C8+C13)+C18)</f>
        <v>1816.3009999999999</v>
      </c>
      <c r="D19" s="177">
        <f t="shared" si="16"/>
        <v>440.28300000000002</v>
      </c>
      <c r="E19" s="177">
        <f t="shared" si="16"/>
        <v>1376.018</v>
      </c>
      <c r="F19" s="177">
        <f t="shared" si="16"/>
        <v>836.98900000000003</v>
      </c>
      <c r="G19" s="177">
        <f t="shared" si="16"/>
        <v>2.1319999999999997</v>
      </c>
      <c r="H19" s="177">
        <f t="shared" si="16"/>
        <v>834.85699999999997</v>
      </c>
      <c r="I19" s="177">
        <f t="shared" si="16"/>
        <v>311409.821</v>
      </c>
      <c r="J19" s="177">
        <f t="shared" si="16"/>
        <v>266080.85700000002</v>
      </c>
      <c r="K19" s="177">
        <f t="shared" si="16"/>
        <v>45328.963999999985</v>
      </c>
      <c r="L19" s="177">
        <f t="shared" si="16"/>
        <v>695182.74100000004</v>
      </c>
      <c r="M19" s="177">
        <f t="shared" si="16"/>
        <v>805025.429</v>
      </c>
      <c r="N19" s="177">
        <f t="shared" si="16"/>
        <v>-109842.68800000011</v>
      </c>
      <c r="O19" s="177">
        <f t="shared" si="16"/>
        <v>1329032.4539999999</v>
      </c>
      <c r="P19" s="177">
        <f t="shared" si="16"/>
        <v>595900.33700000006</v>
      </c>
      <c r="Q19" s="178">
        <f t="shared" si="16"/>
        <v>733132.11700000009</v>
      </c>
      <c r="R19" s="176">
        <f t="shared" ref="R19:Z19" si="17">((R8+R13)+R18)</f>
        <v>353847.37599999999</v>
      </c>
      <c r="S19" s="177">
        <f t="shared" si="17"/>
        <v>250655.91800000001</v>
      </c>
      <c r="T19" s="177">
        <f t="shared" si="17"/>
        <v>103191.45799999997</v>
      </c>
      <c r="U19" s="177">
        <f t="shared" si="17"/>
        <v>0</v>
      </c>
      <c r="V19" s="177">
        <f t="shared" si="17"/>
        <v>0</v>
      </c>
      <c r="W19" s="177">
        <f t="shared" si="17"/>
        <v>0</v>
      </c>
      <c r="X19" s="177">
        <f t="shared" si="17"/>
        <v>295010.10799999995</v>
      </c>
      <c r="Y19" s="177">
        <f t="shared" si="17"/>
        <v>471889.04299999995</v>
      </c>
      <c r="Z19" s="177">
        <f t="shared" si="17"/>
        <v>-176878.93500000003</v>
      </c>
      <c r="AA19" s="177">
        <f>C19+F19+I19+L19+O19+R19+U19+X19</f>
        <v>2987135.79</v>
      </c>
      <c r="AB19" s="177">
        <f>D19+G19+J19+M19+P19+S19+V19+Y19</f>
        <v>2389993.9989999998</v>
      </c>
      <c r="AC19" s="178">
        <f>E19+H19+K19+N19+Q19+T19+W19+Z19</f>
        <v>597141.79099999985</v>
      </c>
      <c r="AD19" s="65">
        <f t="shared" ref="AD19:AR19" si="18">((AD8+AD13)+AD18)</f>
        <v>374119.65800000005</v>
      </c>
      <c r="AE19" s="66">
        <f t="shared" si="18"/>
        <v>187199.64800000002</v>
      </c>
      <c r="AF19" s="66">
        <f t="shared" si="18"/>
        <v>223022.13299999986</v>
      </c>
      <c r="AG19" s="66">
        <f t="shared" si="18"/>
        <v>136559.64300000001</v>
      </c>
      <c r="AH19" s="66">
        <f t="shared" si="18"/>
        <v>132700.42300000001</v>
      </c>
      <c r="AI19" s="66">
        <f t="shared" si="1"/>
        <v>226881.35299999983</v>
      </c>
      <c r="AJ19" s="66">
        <f t="shared" si="18"/>
        <v>29957.501000000004</v>
      </c>
      <c r="AK19" s="66">
        <f t="shared" si="18"/>
        <v>39960.493300000002</v>
      </c>
      <c r="AL19" s="66">
        <f t="shared" si="18"/>
        <v>216878.3606999999</v>
      </c>
      <c r="AM19" s="66">
        <f t="shared" si="18"/>
        <v>37087.652000000002</v>
      </c>
      <c r="AN19" s="66">
        <f t="shared" si="18"/>
        <v>-197.08799999999999</v>
      </c>
      <c r="AO19" s="67">
        <f>((AO8+AO13)+AO18)</f>
        <v>179593.62069999988</v>
      </c>
      <c r="AP19" s="66">
        <f t="shared" si="18"/>
        <v>-248149.84400000001</v>
      </c>
      <c r="AQ19" s="66">
        <f t="shared" si="18"/>
        <v>0</v>
      </c>
      <c r="AR19" s="68">
        <f t="shared" si="18"/>
        <v>-68556.223300000071</v>
      </c>
      <c r="AS19" s="204" t="s">
        <v>135</v>
      </c>
    </row>
  </sheetData>
  <mergeCells count="29">
    <mergeCell ref="AI3:AI4"/>
    <mergeCell ref="AD3:AE3"/>
    <mergeCell ref="AH3:AH4"/>
    <mergeCell ref="AR2:AS2"/>
    <mergeCell ref="AS3:AS4"/>
    <mergeCell ref="AP3:AP4"/>
    <mergeCell ref="AL3:AL4"/>
    <mergeCell ref="AR3:AR4"/>
    <mergeCell ref="AQ3:AQ4"/>
    <mergeCell ref="AO3:AO4"/>
    <mergeCell ref="AN3:AN4"/>
    <mergeCell ref="AJ3:AJ4"/>
    <mergeCell ref="AM3:AM4"/>
    <mergeCell ref="AK3:AK4"/>
    <mergeCell ref="AF3:AF4"/>
    <mergeCell ref="AA3:AC3"/>
    <mergeCell ref="O3:Q3"/>
    <mergeCell ref="R3:T3"/>
    <mergeCell ref="U3:W3"/>
    <mergeCell ref="AG3:AG4"/>
    <mergeCell ref="X3:Z3"/>
    <mergeCell ref="L3:N3"/>
    <mergeCell ref="A19:B19"/>
    <mergeCell ref="C3:E3"/>
    <mergeCell ref="F3:H3"/>
    <mergeCell ref="I3:K3"/>
    <mergeCell ref="A5:A8"/>
    <mergeCell ref="A14:A18"/>
    <mergeCell ref="B3:B4"/>
  </mergeCells>
  <phoneticPr fontId="1"/>
  <printOptions horizontalCentered="1" gridLinesSet="0"/>
  <pageMargins left="0.11811023622047245" right="0.31496062992125984" top="0.74803149606299213" bottom="0.35433070866141736" header="0.31496062992125984" footer="0.31496062992125984"/>
  <pageSetup paperSize="9" scale="87" firstPageNumber="65" orientation="landscape" useFirstPageNumber="1" r:id="rId1"/>
  <headerFooter alignWithMargins="0"/>
  <colBreaks count="2" manualBreakCount="2">
    <brk id="17" max="18" man="1"/>
    <brk id="29" max="18" man="1"/>
  </colBreaks>
  <ignoredErrors>
    <ignoredError sqref="C9:D10 E9 AQ10 AI18:AI19 AD13:AO13 AQ12 C12:D13 AO14 E10 AD8:AO8 AS8 AP13:AQ13 AS13 E5 H5 K5 N5 R5:W5 AF5 AI5 AL5 E6 G6:H6 K6 N6 R6:W6 AI6 AL6 AQ6 T7:W7 AI7 AL7 AN7 AQ7 H9 R9:W9 AF9 AI9 AL9 AS9 H10 K10 N10 R10:W10 AI10 E12:H12 AF12 AH12:AL12 AN12:AO12 AS10 AS12 AS5 AS6 AS7 AR7 AR6 AR5 AR12 AR10 AR8:AR9 AR11 AR13 AN9:AO9 N12:Q12 Q10 K9:N9 Q6 Q5 E8:Q8 E13:Q13 E7:Q7 R12:W12 Z10:AB10 Z9 Y7:Z7 Z6:AC6 Z5:AC5 R8:AC8 R13:AC13 AN5 Q9 K12 AQ8 AB9:AC9 AC7 Y12:AC12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12</vt:i4>
      </vt:variant>
    </vt:vector>
  </HeadingPairs>
  <TitlesOfParts>
    <vt:vector size="17" baseType="lpstr">
      <vt:lpstr>組織</vt:lpstr>
      <vt:lpstr>事業1</vt:lpstr>
      <vt:lpstr>事業2</vt:lpstr>
      <vt:lpstr>貸借</vt:lpstr>
      <vt:lpstr>損益</vt:lpstr>
      <vt:lpstr>事業1!Print_Area</vt:lpstr>
      <vt:lpstr>事業2!Print_Area</vt:lpstr>
      <vt:lpstr>組織!Print_Area</vt:lpstr>
      <vt:lpstr>損益!Print_Area</vt:lpstr>
      <vt:lpstr>貸借!Print_Area</vt:lpstr>
      <vt:lpstr>事業1!Print_Area_MI</vt:lpstr>
      <vt:lpstr>事業2!Print_Area_MI</vt:lpstr>
      <vt:lpstr>組織!Print_Area_MI</vt:lpstr>
      <vt:lpstr>損益!Print_Area_MI</vt:lpstr>
      <vt:lpstr>貸借!Print_Area_MI</vt:lpstr>
      <vt:lpstr>損益!Print_Titles_MI</vt:lpstr>
      <vt:lpstr>貸借!Print_Titles_MI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渡辺  修</dc:creator>
  <cp:lastModifiedBy>佐藤　ありさ</cp:lastModifiedBy>
  <cp:lastPrinted>2026-04-22T07:50:02Z</cp:lastPrinted>
  <dcterms:created xsi:type="dcterms:W3CDTF">1997-12-23T23:51:37Z</dcterms:created>
  <dcterms:modified xsi:type="dcterms:W3CDTF">2026-04-23T02:38:50Z</dcterms:modified>
</cp:coreProperties>
</file>