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.200\団体指導検査班\02 団体指導担当\04 漁協関係\010 年報\R7年度\04統計編\02_掲載用\"/>
    </mc:Choice>
  </mc:AlternateContent>
  <xr:revisionPtr revIDLastSave="0" documentId="13_ncr:1_{A56EE80B-BD26-45E6-AF8D-CAD0BBBEE58F}" xr6:coauthVersionLast="47" xr6:coauthVersionMax="47" xr10:uidLastSave="{00000000-0000-0000-0000-000000000000}"/>
  <bookViews>
    <workbookView xWindow="20370" yWindow="-4725" windowWidth="29040" windowHeight="15720" xr2:uid="{00000000-000D-0000-FFFF-FFFF00000000}"/>
  </bookViews>
  <sheets>
    <sheet name="組織" sheetId="1" r:id="rId1"/>
    <sheet name="事業1" sheetId="2" r:id="rId2"/>
    <sheet name="事業2" sheetId="3" r:id="rId3"/>
    <sheet name="貸借" sheetId="4" r:id="rId4"/>
    <sheet name="損益" sheetId="5" r:id="rId5"/>
  </sheets>
  <definedNames>
    <definedName name="_Regression_Int" localSheetId="1" hidden="1">1</definedName>
    <definedName name="_Regression_Int" localSheetId="2" hidden="1">1</definedName>
    <definedName name="_Regression_Int" localSheetId="0" hidden="1">1</definedName>
    <definedName name="_Regression_Int" localSheetId="4" hidden="1">1</definedName>
    <definedName name="_Regression_Int" localSheetId="3" hidden="1">1</definedName>
    <definedName name="_xlnm.Print_Area" localSheetId="1">事業1!$A$1:$BF$17</definedName>
    <definedName name="_xlnm.Print_Area" localSheetId="2">事業2!$A$1:$AJ$17</definedName>
    <definedName name="_xlnm.Print_Area" localSheetId="0">組織!$A$1:$AJ$18</definedName>
    <definedName name="_xlnm.Print_Area" localSheetId="4">損益!$A$1:$AW$15</definedName>
    <definedName name="_xlnm.Print_Area" localSheetId="3">貸借!$A$1:$CF$17</definedName>
    <definedName name="Print_Area_MI" localSheetId="1">事業1!$A$1:$AN$16</definedName>
    <definedName name="Print_Area_MI" localSheetId="2">事業2!$X$1:$AI$16</definedName>
    <definedName name="Print_Area_MI" localSheetId="0">組織!$A$1:$AH$17</definedName>
    <definedName name="Print_Area_MI" localSheetId="4">損益!$AG$1:$AR$15</definedName>
    <definedName name="Print_Area_MI" localSheetId="3">貸借!$A$1:$CF$17</definedName>
    <definedName name="Print_Titles_MI" localSheetId="2">事業2!$A:$B</definedName>
    <definedName name="Print_Titles_MI" localSheetId="4">損益!$A:$B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6" i="4" l="1"/>
  <c r="AO7" i="2"/>
  <c r="BY14" i="4"/>
  <c r="BF12" i="4"/>
  <c r="BF11" i="4"/>
  <c r="BF10" i="4"/>
  <c r="BF8" i="4"/>
  <c r="BY7" i="4"/>
  <c r="X16" i="4"/>
  <c r="V7" i="4"/>
  <c r="CD15" i="4" l="1"/>
  <c r="BF16" i="4"/>
  <c r="AD15" i="4"/>
  <c r="Y13" i="4"/>
  <c r="X13" i="4"/>
  <c r="X9" i="4"/>
  <c r="AD12" i="4" l="1"/>
  <c r="V14" i="4"/>
  <c r="I14" i="4" l="1"/>
  <c r="BP10" i="4" l="1"/>
  <c r="AD8" i="4"/>
  <c r="AN9" i="2" l="1"/>
  <c r="BG12" i="4" l="1"/>
  <c r="CD10" i="4" l="1"/>
  <c r="CD12" i="4" l="1"/>
  <c r="C14" i="5" l="1"/>
  <c r="L13" i="3" l="1"/>
  <c r="Z12" i="5" l="1"/>
  <c r="AD14" i="4"/>
  <c r="BK10" i="4" l="1"/>
  <c r="V8" i="2"/>
  <c r="AQ15" i="4"/>
  <c r="AQ14" i="4"/>
  <c r="AQ12" i="4"/>
  <c r="AQ11" i="4"/>
  <c r="AQ10" i="4"/>
  <c r="AQ8" i="4"/>
  <c r="AQ7" i="4"/>
  <c r="I7" i="4"/>
  <c r="L7" i="4" s="1"/>
  <c r="AQ16" i="4" l="1"/>
  <c r="AQ13" i="4"/>
  <c r="AQ9" i="4"/>
  <c r="AQ17" i="4" l="1"/>
  <c r="AP16" i="4"/>
  <c r="AP13" i="4"/>
  <c r="AP9" i="4"/>
  <c r="AP17" i="4" l="1"/>
  <c r="Z7" i="3"/>
  <c r="AE7" i="3" s="1"/>
  <c r="Z6" i="3"/>
  <c r="AE6" i="3" s="1"/>
  <c r="AU7" i="5" l="1"/>
  <c r="AT7" i="5"/>
  <c r="AS7" i="5"/>
  <c r="AQ7" i="5"/>
  <c r="AP7" i="5"/>
  <c r="AN7" i="5"/>
  <c r="AM7" i="5"/>
  <c r="AK7" i="5"/>
  <c r="AJ7" i="5"/>
  <c r="AH7" i="5"/>
  <c r="AG7" i="5"/>
  <c r="AB7" i="5"/>
  <c r="AA7" i="5"/>
  <c r="Y7" i="5"/>
  <c r="X7" i="5"/>
  <c r="V7" i="5"/>
  <c r="U7" i="5"/>
  <c r="S7" i="5"/>
  <c r="R7" i="5"/>
  <c r="P7" i="5"/>
  <c r="O7" i="5"/>
  <c r="M7" i="5"/>
  <c r="L7" i="5"/>
  <c r="J7" i="5"/>
  <c r="I7" i="5"/>
  <c r="G7" i="5"/>
  <c r="F7" i="5"/>
  <c r="D7" i="5"/>
  <c r="C7" i="5"/>
  <c r="AE9" i="4"/>
  <c r="CC9" i="4" l="1"/>
  <c r="CB9" i="4"/>
  <c r="CA9" i="4"/>
  <c r="BZ9" i="4"/>
  <c r="BY9" i="4"/>
  <c r="BX9" i="4"/>
  <c r="BW9" i="4"/>
  <c r="BV9" i="4"/>
  <c r="BU9" i="4"/>
  <c r="BT9" i="4"/>
  <c r="BS9" i="4"/>
  <c r="BQ9" i="4"/>
  <c r="BO9" i="4"/>
  <c r="BN9" i="4"/>
  <c r="BM9" i="4"/>
  <c r="BL9" i="4"/>
  <c r="BJ9" i="4"/>
  <c r="BI9" i="4"/>
  <c r="BH9" i="4"/>
  <c r="BF9" i="4"/>
  <c r="BE9" i="4"/>
  <c r="BD9" i="4"/>
  <c r="BC9" i="4"/>
  <c r="BB9" i="4"/>
  <c r="BA9" i="4"/>
  <c r="AZ9" i="4"/>
  <c r="AY9" i="4"/>
  <c r="AW9" i="4"/>
  <c r="AV9" i="4"/>
  <c r="AU9" i="4"/>
  <c r="AT9" i="4"/>
  <c r="AR9" i="4"/>
  <c r="AO9" i="4"/>
  <c r="AN9" i="4"/>
  <c r="AL9" i="4"/>
  <c r="AK9" i="4"/>
  <c r="AJ9" i="4"/>
  <c r="AG9" i="4"/>
  <c r="AF9" i="4"/>
  <c r="AC9" i="4"/>
  <c r="AB9" i="4"/>
  <c r="AA9" i="4"/>
  <c r="Z9" i="4"/>
  <c r="Y9" i="4"/>
  <c r="W9" i="4"/>
  <c r="U9" i="4"/>
  <c r="T9" i="4"/>
  <c r="S9" i="4"/>
  <c r="R9" i="4"/>
  <c r="Q9" i="4"/>
  <c r="P9" i="4"/>
  <c r="N9" i="4"/>
  <c r="M9" i="4"/>
  <c r="K9" i="4"/>
  <c r="J9" i="4"/>
  <c r="H9" i="4"/>
  <c r="G9" i="4"/>
  <c r="F9" i="4"/>
  <c r="E9" i="4"/>
  <c r="D9" i="4"/>
  <c r="C9" i="4"/>
  <c r="AY8" i="2"/>
  <c r="AX8" i="2"/>
  <c r="AW8" i="2"/>
  <c r="AV8" i="2"/>
  <c r="AU8" i="2"/>
  <c r="AT8" i="2"/>
  <c r="AS8" i="2"/>
  <c r="AR8" i="2"/>
  <c r="AQ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U8" i="2"/>
  <c r="T8" i="2"/>
  <c r="S8" i="2"/>
  <c r="R8" i="2"/>
  <c r="Q8" i="2"/>
  <c r="P8" i="2"/>
  <c r="O8" i="2"/>
  <c r="N8" i="2"/>
  <c r="M8" i="2"/>
  <c r="L8" i="2"/>
  <c r="K8" i="2"/>
  <c r="J8" i="2"/>
  <c r="H8" i="2"/>
  <c r="G8" i="2"/>
  <c r="E8" i="2"/>
  <c r="D8" i="2"/>
  <c r="AE6" i="5"/>
  <c r="AD6" i="5"/>
  <c r="AC6" i="5"/>
  <c r="Z6" i="5"/>
  <c r="W6" i="5"/>
  <c r="T6" i="5"/>
  <c r="Q6" i="5"/>
  <c r="N6" i="5"/>
  <c r="K6" i="5"/>
  <c r="H6" i="5"/>
  <c r="E6" i="5"/>
  <c r="CD8" i="4"/>
  <c r="BP8" i="4"/>
  <c r="BK8" i="4"/>
  <c r="BG8" i="4"/>
  <c r="AX8" i="4"/>
  <c r="AM8" i="4"/>
  <c r="AS8" i="4" s="1"/>
  <c r="V8" i="4"/>
  <c r="O8" i="4"/>
  <c r="I8" i="4"/>
  <c r="L8" i="4" s="1"/>
  <c r="C8" i="2"/>
  <c r="V7" i="3"/>
  <c r="V6" i="3"/>
  <c r="L7" i="3"/>
  <c r="L6" i="3"/>
  <c r="AH8" i="3"/>
  <c r="AG8" i="3"/>
  <c r="AF8" i="3"/>
  <c r="AE8" i="3"/>
  <c r="AD8" i="3"/>
  <c r="AC8" i="3"/>
  <c r="AB8" i="3"/>
  <c r="AA8" i="3"/>
  <c r="Z8" i="3"/>
  <c r="Y8" i="3"/>
  <c r="X8" i="3"/>
  <c r="AI8" i="3"/>
  <c r="U8" i="3"/>
  <c r="T8" i="3"/>
  <c r="S8" i="3"/>
  <c r="R8" i="3"/>
  <c r="Q8" i="3"/>
  <c r="P8" i="3"/>
  <c r="O8" i="3"/>
  <c r="N8" i="3"/>
  <c r="M8" i="3"/>
  <c r="K8" i="3"/>
  <c r="J8" i="3"/>
  <c r="I8" i="3"/>
  <c r="H8" i="3"/>
  <c r="G8" i="3"/>
  <c r="F8" i="3"/>
  <c r="E8" i="3"/>
  <c r="D8" i="3"/>
  <c r="C8" i="3"/>
  <c r="BB7" i="2"/>
  <c r="BA7" i="2"/>
  <c r="AZ7" i="2"/>
  <c r="AP7" i="2"/>
  <c r="AN7" i="2"/>
  <c r="I7" i="2"/>
  <c r="F7" i="2"/>
  <c r="V8" i="3" l="1"/>
  <c r="W6" i="3"/>
  <c r="W7" i="3"/>
  <c r="AH8" i="4"/>
  <c r="L8" i="3"/>
  <c r="BE7" i="2"/>
  <c r="BC7" i="2"/>
  <c r="BD7" i="2"/>
  <c r="AF6" i="5"/>
  <c r="BR8" i="4"/>
  <c r="CE8" i="4" s="1"/>
  <c r="AG9" i="1"/>
  <c r="AF9" i="1"/>
  <c r="AE9" i="1"/>
  <c r="AD9" i="1"/>
  <c r="AC9" i="1"/>
  <c r="AB9" i="1"/>
  <c r="AA9" i="1"/>
  <c r="Z9" i="1"/>
  <c r="Y9" i="1"/>
  <c r="X9" i="1"/>
  <c r="W9" i="1"/>
  <c r="V9" i="1"/>
  <c r="T9" i="1"/>
  <c r="S9" i="1"/>
  <c r="R9" i="1"/>
  <c r="O9" i="1"/>
  <c r="N9" i="1"/>
  <c r="M9" i="1"/>
  <c r="L9" i="1"/>
  <c r="K9" i="1"/>
  <c r="I9" i="1"/>
  <c r="H9" i="1"/>
  <c r="G9" i="1"/>
  <c r="F9" i="1"/>
  <c r="E9" i="1"/>
  <c r="AH8" i="1"/>
  <c r="U8" i="1"/>
  <c r="P8" i="1"/>
  <c r="J8" i="1"/>
  <c r="W8" i="3" l="1"/>
  <c r="Q8" i="1"/>
  <c r="AI6" i="5"/>
  <c r="Z13" i="3"/>
  <c r="AL6" i="5" l="1"/>
  <c r="V12" i="4"/>
  <c r="AO6" i="5" l="1"/>
  <c r="J10" i="1"/>
  <c r="AR6" i="5" l="1"/>
  <c r="AD11" i="4"/>
  <c r="AV6" i="5" l="1"/>
  <c r="AD13" i="5"/>
  <c r="AN16" i="4" l="1"/>
  <c r="BP11" i="4"/>
  <c r="AE13" i="5"/>
  <c r="AC13" i="5"/>
  <c r="Z9" i="5"/>
  <c r="AO16" i="4"/>
  <c r="BP12" i="4"/>
  <c r="T13" i="4"/>
  <c r="O11" i="4"/>
  <c r="AE9" i="5"/>
  <c r="AD9" i="5"/>
  <c r="AC9" i="5"/>
  <c r="L11" i="4"/>
  <c r="CD11" i="4"/>
  <c r="BG11" i="4"/>
  <c r="V11" i="4"/>
  <c r="AD10" i="3"/>
  <c r="Z10" i="3"/>
  <c r="V10" i="3"/>
  <c r="L10" i="3"/>
  <c r="BB10" i="2"/>
  <c r="BA10" i="2"/>
  <c r="AZ10" i="2"/>
  <c r="AP10" i="2"/>
  <c r="AO10" i="2"/>
  <c r="AN10" i="2"/>
  <c r="I10" i="2"/>
  <c r="F10" i="2"/>
  <c r="O12" i="2"/>
  <c r="K12" i="2"/>
  <c r="J12" i="2"/>
  <c r="G12" i="2"/>
  <c r="AH11" i="1"/>
  <c r="U11" i="1"/>
  <c r="P11" i="1"/>
  <c r="J11" i="1"/>
  <c r="AD13" i="1"/>
  <c r="AB13" i="1"/>
  <c r="Z13" i="1"/>
  <c r="X13" i="1"/>
  <c r="V13" i="1"/>
  <c r="T13" i="1"/>
  <c r="R13" i="1"/>
  <c r="L13" i="1"/>
  <c r="H13" i="1"/>
  <c r="AN11" i="2"/>
  <c r="AO11" i="2"/>
  <c r="AP11" i="2"/>
  <c r="U13" i="4"/>
  <c r="V10" i="4"/>
  <c r="T12" i="5"/>
  <c r="E12" i="5"/>
  <c r="CD14" i="4"/>
  <c r="CD7" i="4"/>
  <c r="CD9" i="4" s="1"/>
  <c r="CB16" i="4"/>
  <c r="CB13" i="4"/>
  <c r="AA16" i="4"/>
  <c r="AD10" i="4"/>
  <c r="AD13" i="4" s="1"/>
  <c r="J7" i="1"/>
  <c r="J9" i="1" s="1"/>
  <c r="J12" i="1"/>
  <c r="J14" i="1"/>
  <c r="J15" i="1"/>
  <c r="BP14" i="4"/>
  <c r="P16" i="4"/>
  <c r="P13" i="4"/>
  <c r="V15" i="4"/>
  <c r="V9" i="4"/>
  <c r="E10" i="5"/>
  <c r="K8" i="5"/>
  <c r="S13" i="4"/>
  <c r="AR12" i="2"/>
  <c r="AS12" i="2"/>
  <c r="AT12" i="2"/>
  <c r="AU12" i="2"/>
  <c r="AV12" i="2"/>
  <c r="AW12" i="2"/>
  <c r="AX12" i="2"/>
  <c r="AY12" i="2"/>
  <c r="AZ9" i="2"/>
  <c r="BB9" i="2"/>
  <c r="AQ12" i="2"/>
  <c r="AF12" i="2"/>
  <c r="AG12" i="2"/>
  <c r="AH12" i="2"/>
  <c r="AI12" i="2"/>
  <c r="AJ12" i="2"/>
  <c r="AK12" i="2"/>
  <c r="AL12" i="2"/>
  <c r="AM12" i="2"/>
  <c r="AE12" i="2"/>
  <c r="T12" i="2"/>
  <c r="U12" i="2"/>
  <c r="V12" i="2"/>
  <c r="W12" i="2"/>
  <c r="X12" i="2"/>
  <c r="Y12" i="2"/>
  <c r="Z12" i="2"/>
  <c r="AA12" i="2"/>
  <c r="AB12" i="2"/>
  <c r="AC12" i="2"/>
  <c r="AD12" i="2"/>
  <c r="S12" i="2"/>
  <c r="R12" i="2"/>
  <c r="R16" i="2" s="1"/>
  <c r="E12" i="2"/>
  <c r="H12" i="2"/>
  <c r="I11" i="2"/>
  <c r="L12" i="2"/>
  <c r="M12" i="2"/>
  <c r="N12" i="2"/>
  <c r="P12" i="2"/>
  <c r="Q12" i="2"/>
  <c r="D12" i="2"/>
  <c r="C12" i="2"/>
  <c r="F16" i="1"/>
  <c r="G16" i="1"/>
  <c r="H16" i="1"/>
  <c r="I16" i="1"/>
  <c r="K16" i="1"/>
  <c r="L16" i="1"/>
  <c r="L17" i="1" s="1"/>
  <c r="M16" i="1"/>
  <c r="N16" i="1"/>
  <c r="O16" i="1"/>
  <c r="R16" i="1"/>
  <c r="S16" i="1"/>
  <c r="T16" i="1"/>
  <c r="U15" i="1"/>
  <c r="V16" i="1"/>
  <c r="W16" i="1"/>
  <c r="X16" i="1"/>
  <c r="Y16" i="1"/>
  <c r="Z16" i="1"/>
  <c r="AA16" i="1"/>
  <c r="AB16" i="1"/>
  <c r="AC16" i="1"/>
  <c r="AD16" i="1"/>
  <c r="AE16" i="1"/>
  <c r="AF16" i="1"/>
  <c r="AH14" i="1"/>
  <c r="F13" i="1"/>
  <c r="G13" i="1"/>
  <c r="I13" i="1"/>
  <c r="K13" i="1"/>
  <c r="M13" i="1"/>
  <c r="N13" i="1"/>
  <c r="O13" i="1"/>
  <c r="P10" i="1"/>
  <c r="S13" i="1"/>
  <c r="U10" i="1"/>
  <c r="W13" i="1"/>
  <c r="Y13" i="1"/>
  <c r="AA13" i="1"/>
  <c r="AA17" i="1" s="1"/>
  <c r="AC13" i="1"/>
  <c r="AE13" i="1"/>
  <c r="AF13" i="1"/>
  <c r="AG13" i="1"/>
  <c r="E13" i="1"/>
  <c r="F11" i="5"/>
  <c r="G11" i="5"/>
  <c r="H10" i="5"/>
  <c r="I11" i="5"/>
  <c r="J11" i="5"/>
  <c r="K10" i="5"/>
  <c r="L11" i="5"/>
  <c r="M11" i="5"/>
  <c r="N10" i="5"/>
  <c r="O11" i="5"/>
  <c r="P11" i="5"/>
  <c r="Q10" i="5"/>
  <c r="R11" i="5"/>
  <c r="S11" i="5"/>
  <c r="T10" i="5"/>
  <c r="U11" i="5"/>
  <c r="V11" i="5"/>
  <c r="W10" i="5"/>
  <c r="X11" i="5"/>
  <c r="Y11" i="5"/>
  <c r="Z10" i="5"/>
  <c r="Z8" i="5"/>
  <c r="AA11" i="5"/>
  <c r="AB11" i="5"/>
  <c r="AC10" i="5"/>
  <c r="AC8" i="5"/>
  <c r="AD10" i="5"/>
  <c r="AD8" i="5"/>
  <c r="AE10" i="5"/>
  <c r="AE8" i="5"/>
  <c r="AG11" i="5"/>
  <c r="AH11" i="5"/>
  <c r="AJ11" i="5"/>
  <c r="AK11" i="5"/>
  <c r="AM11" i="5"/>
  <c r="AN11" i="5"/>
  <c r="AP11" i="5"/>
  <c r="AQ11" i="5"/>
  <c r="AS11" i="5"/>
  <c r="AT11" i="5"/>
  <c r="AU11" i="5"/>
  <c r="D11" i="5"/>
  <c r="C11" i="5"/>
  <c r="I10" i="4"/>
  <c r="O10" i="4"/>
  <c r="I12" i="4"/>
  <c r="L12" i="4" s="1"/>
  <c r="O12" i="4"/>
  <c r="BN13" i="4"/>
  <c r="BO13" i="4"/>
  <c r="BQ13" i="4"/>
  <c r="AM10" i="4"/>
  <c r="AX10" i="4"/>
  <c r="BG10" i="4"/>
  <c r="BK11" i="4"/>
  <c r="AM12" i="4"/>
  <c r="AX12" i="4"/>
  <c r="BK12" i="4"/>
  <c r="BS13" i="4"/>
  <c r="BT13" i="4"/>
  <c r="BU13" i="4"/>
  <c r="BV13" i="4"/>
  <c r="BW13" i="4"/>
  <c r="BX13" i="4"/>
  <c r="BY13" i="4"/>
  <c r="BZ13" i="4"/>
  <c r="CA13" i="4"/>
  <c r="CC13" i="4"/>
  <c r="BM13" i="4"/>
  <c r="BL13" i="4"/>
  <c r="AV13" i="4"/>
  <c r="AW13" i="4"/>
  <c r="AY13" i="4"/>
  <c r="AZ13" i="4"/>
  <c r="BA13" i="4"/>
  <c r="BB13" i="4"/>
  <c r="BC13" i="4"/>
  <c r="BD13" i="4"/>
  <c r="BE13" i="4"/>
  <c r="BF13" i="4"/>
  <c r="BH13" i="4"/>
  <c r="BI13" i="4"/>
  <c r="BJ13" i="4"/>
  <c r="AU13" i="4"/>
  <c r="AT13" i="4"/>
  <c r="AL13" i="4"/>
  <c r="AN13" i="4"/>
  <c r="AO13" i="4"/>
  <c r="AR13" i="4"/>
  <c r="AK13" i="4"/>
  <c r="AJ13" i="4"/>
  <c r="AG13" i="4"/>
  <c r="AF13" i="4"/>
  <c r="AE13" i="4"/>
  <c r="R13" i="4"/>
  <c r="Z13" i="4"/>
  <c r="AA13" i="4"/>
  <c r="AB13" i="4"/>
  <c r="AC13" i="4"/>
  <c r="Q13" i="4"/>
  <c r="E13" i="4"/>
  <c r="F13" i="4"/>
  <c r="G13" i="4"/>
  <c r="H13" i="4"/>
  <c r="J13" i="4"/>
  <c r="K13" i="4"/>
  <c r="M13" i="4"/>
  <c r="N13" i="4"/>
  <c r="D13" i="4"/>
  <c r="C13" i="4"/>
  <c r="AA12" i="3"/>
  <c r="AB12" i="3"/>
  <c r="AC12" i="3"/>
  <c r="AF12" i="3"/>
  <c r="AG12" i="3"/>
  <c r="AH12" i="3"/>
  <c r="AI12" i="3"/>
  <c r="Y12" i="3"/>
  <c r="X12" i="3"/>
  <c r="E12" i="3"/>
  <c r="F12" i="3"/>
  <c r="G12" i="3"/>
  <c r="H12" i="3"/>
  <c r="I12" i="3"/>
  <c r="J12" i="3"/>
  <c r="K12" i="3"/>
  <c r="M12" i="3"/>
  <c r="N12" i="3"/>
  <c r="O12" i="3"/>
  <c r="P12" i="3"/>
  <c r="Q12" i="3"/>
  <c r="R12" i="3"/>
  <c r="S12" i="3"/>
  <c r="T12" i="3"/>
  <c r="U12" i="3"/>
  <c r="D12" i="3"/>
  <c r="C12" i="3"/>
  <c r="F11" i="2"/>
  <c r="I14" i="2"/>
  <c r="F14" i="2"/>
  <c r="I9" i="2"/>
  <c r="F9" i="2"/>
  <c r="I6" i="2"/>
  <c r="I8" i="2" s="1"/>
  <c r="F6" i="2"/>
  <c r="F8" i="2" s="1"/>
  <c r="BB11" i="2"/>
  <c r="BA11" i="2"/>
  <c r="AZ11" i="2"/>
  <c r="AP14" i="2"/>
  <c r="BB14" i="2"/>
  <c r="AO14" i="2"/>
  <c r="BA14" i="2"/>
  <c r="AN14" i="2"/>
  <c r="AZ14" i="2"/>
  <c r="AP13" i="2"/>
  <c r="BB13" i="2"/>
  <c r="AO13" i="2"/>
  <c r="BA13" i="2"/>
  <c r="AN13" i="2"/>
  <c r="AZ13" i="2"/>
  <c r="I13" i="2"/>
  <c r="F13" i="2"/>
  <c r="AP9" i="2"/>
  <c r="AO9" i="2"/>
  <c r="BA9" i="2"/>
  <c r="AP6" i="2"/>
  <c r="AP8" i="2" s="1"/>
  <c r="BB6" i="2"/>
  <c r="BB8" i="2" s="1"/>
  <c r="AO6" i="2"/>
  <c r="AO8" i="2" s="1"/>
  <c r="BA6" i="2"/>
  <c r="BA8" i="2" s="1"/>
  <c r="AN6" i="2"/>
  <c r="AN8" i="2" s="1"/>
  <c r="AZ6" i="2"/>
  <c r="AZ8" i="2" s="1"/>
  <c r="AY15" i="2"/>
  <c r="AX15" i="2"/>
  <c r="AW15" i="2"/>
  <c r="AV15" i="2"/>
  <c r="AU15" i="2"/>
  <c r="AT15" i="2"/>
  <c r="AS15" i="2"/>
  <c r="AR15" i="2"/>
  <c r="AQ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H15" i="2"/>
  <c r="G15" i="2"/>
  <c r="E15" i="2"/>
  <c r="D15" i="2"/>
  <c r="C15" i="2"/>
  <c r="Z11" i="3"/>
  <c r="AD11" i="3"/>
  <c r="L11" i="3"/>
  <c r="V11" i="3"/>
  <c r="Z14" i="3"/>
  <c r="Z15" i="3" s="1"/>
  <c r="AD14" i="3"/>
  <c r="L14" i="3"/>
  <c r="L15" i="3" s="1"/>
  <c r="V14" i="3"/>
  <c r="AD13" i="3"/>
  <c r="AE13" i="3" s="1"/>
  <c r="V13" i="3"/>
  <c r="Z9" i="3"/>
  <c r="AD9" i="3"/>
  <c r="L9" i="3"/>
  <c r="V9" i="3"/>
  <c r="AI15" i="3"/>
  <c r="AH15" i="3"/>
  <c r="AG15" i="3"/>
  <c r="AF15" i="3"/>
  <c r="X15" i="3"/>
  <c r="Y15" i="3"/>
  <c r="AA15" i="3"/>
  <c r="AB15" i="3"/>
  <c r="AC15" i="3"/>
  <c r="C15" i="3"/>
  <c r="D15" i="3"/>
  <c r="E15" i="3"/>
  <c r="E16" i="3" s="1"/>
  <c r="F15" i="3"/>
  <c r="G15" i="3"/>
  <c r="H15" i="3"/>
  <c r="I15" i="3"/>
  <c r="J15" i="3"/>
  <c r="K15" i="3"/>
  <c r="M15" i="3"/>
  <c r="N15" i="3"/>
  <c r="N16" i="3" s="1"/>
  <c r="O15" i="3"/>
  <c r="P15" i="3"/>
  <c r="Q15" i="3"/>
  <c r="R15" i="3"/>
  <c r="S15" i="3"/>
  <c r="T15" i="3"/>
  <c r="U15" i="3"/>
  <c r="AH12" i="1"/>
  <c r="U12" i="1"/>
  <c r="P12" i="1"/>
  <c r="AH15" i="1"/>
  <c r="P15" i="1"/>
  <c r="U14" i="1"/>
  <c r="P14" i="1"/>
  <c r="AH10" i="1"/>
  <c r="AH7" i="1"/>
  <c r="AH9" i="1" s="1"/>
  <c r="U7" i="1"/>
  <c r="U9" i="1" s="1"/>
  <c r="P7" i="1"/>
  <c r="P9" i="1" s="1"/>
  <c r="E16" i="1"/>
  <c r="E8" i="5"/>
  <c r="H8" i="5"/>
  <c r="N8" i="5"/>
  <c r="Q8" i="5"/>
  <c r="T8" i="5"/>
  <c r="W8" i="5"/>
  <c r="E13" i="5"/>
  <c r="H13" i="5"/>
  <c r="K13" i="5"/>
  <c r="N13" i="5"/>
  <c r="Q13" i="5"/>
  <c r="T13" i="5"/>
  <c r="W13" i="5"/>
  <c r="Z13" i="5"/>
  <c r="N12" i="5"/>
  <c r="Q12" i="5"/>
  <c r="AC12" i="5"/>
  <c r="H12" i="5"/>
  <c r="K12" i="5"/>
  <c r="W12" i="5"/>
  <c r="E5" i="5"/>
  <c r="E7" i="5" s="1"/>
  <c r="H5" i="5"/>
  <c r="H7" i="5" s="1"/>
  <c r="K5" i="5"/>
  <c r="K7" i="5" s="1"/>
  <c r="AC5" i="5"/>
  <c r="AC7" i="5" s="1"/>
  <c r="N5" i="5"/>
  <c r="N7" i="5" s="1"/>
  <c r="Q5" i="5"/>
  <c r="Q7" i="5" s="1"/>
  <c r="T5" i="5"/>
  <c r="T7" i="5" s="1"/>
  <c r="W5" i="5"/>
  <c r="W7" i="5" s="1"/>
  <c r="Z5" i="5"/>
  <c r="Z7" i="5" s="1"/>
  <c r="AU14" i="5"/>
  <c r="AT14" i="5"/>
  <c r="AS14" i="5"/>
  <c r="AQ14" i="5"/>
  <c r="AP14" i="5"/>
  <c r="AN14" i="5"/>
  <c r="AM14" i="5"/>
  <c r="AK14" i="5"/>
  <c r="AJ14" i="5"/>
  <c r="AH14" i="5"/>
  <c r="AG14" i="5"/>
  <c r="AE12" i="5"/>
  <c r="AD12" i="5"/>
  <c r="AB14" i="5"/>
  <c r="AA14" i="5"/>
  <c r="Y14" i="5"/>
  <c r="X14" i="5"/>
  <c r="V14" i="5"/>
  <c r="U14" i="5"/>
  <c r="S14" i="5"/>
  <c r="R14" i="5"/>
  <c r="P14" i="5"/>
  <c r="O14" i="5"/>
  <c r="M14" i="5"/>
  <c r="L14" i="5"/>
  <c r="J14" i="5"/>
  <c r="I14" i="5"/>
  <c r="G14" i="5"/>
  <c r="F14" i="5"/>
  <c r="AE5" i="5"/>
  <c r="AE7" i="5" s="1"/>
  <c r="AD5" i="5"/>
  <c r="AD7" i="5" s="1"/>
  <c r="D14" i="5"/>
  <c r="BG7" i="4"/>
  <c r="BG9" i="4" s="1"/>
  <c r="AM7" i="4"/>
  <c r="I9" i="4"/>
  <c r="O7" i="4"/>
  <c r="AD7" i="4"/>
  <c r="AD9" i="4" s="1"/>
  <c r="M16" i="4"/>
  <c r="N16" i="4"/>
  <c r="O15" i="4"/>
  <c r="O14" i="4"/>
  <c r="C16" i="4"/>
  <c r="D16" i="4"/>
  <c r="E16" i="4"/>
  <c r="L14" i="4"/>
  <c r="I15" i="4"/>
  <c r="L15" i="4" s="1"/>
  <c r="J16" i="4"/>
  <c r="K16" i="4"/>
  <c r="AM14" i="4"/>
  <c r="AS14" i="4" s="1"/>
  <c r="AX14" i="4"/>
  <c r="BG14" i="4"/>
  <c r="BK14" i="4"/>
  <c r="AM15" i="4"/>
  <c r="AS15" i="4" s="1"/>
  <c r="AX15" i="4"/>
  <c r="BG15" i="4"/>
  <c r="BK15" i="4"/>
  <c r="BP15" i="4"/>
  <c r="AX7" i="4"/>
  <c r="AX9" i="4" s="1"/>
  <c r="BK7" i="4"/>
  <c r="BK9" i="4" s="1"/>
  <c r="BP7" i="4"/>
  <c r="BP9" i="4" s="1"/>
  <c r="BJ16" i="4"/>
  <c r="BI16" i="4"/>
  <c r="BH16" i="4"/>
  <c r="AE16" i="4"/>
  <c r="CC16" i="4"/>
  <c r="BO16" i="4"/>
  <c r="BN16" i="4"/>
  <c r="BM16" i="4"/>
  <c r="BL16" i="4"/>
  <c r="U16" i="4"/>
  <c r="AG16" i="4"/>
  <c r="AF16" i="4"/>
  <c r="BW16" i="4"/>
  <c r="BQ16" i="4"/>
  <c r="Y16" i="4"/>
  <c r="Z16" i="4"/>
  <c r="AB16" i="4"/>
  <c r="AC16" i="4"/>
  <c r="AK16" i="4"/>
  <c r="AJ16" i="4"/>
  <c r="AL16" i="4"/>
  <c r="AR16" i="4"/>
  <c r="BS16" i="4"/>
  <c r="BT16" i="4"/>
  <c r="BX16" i="4"/>
  <c r="BU16" i="4"/>
  <c r="BV16" i="4"/>
  <c r="BY16" i="4"/>
  <c r="BZ16" i="4"/>
  <c r="CA16" i="4"/>
  <c r="BE16" i="4"/>
  <c r="BD16" i="4"/>
  <c r="BC16" i="4"/>
  <c r="BB16" i="4"/>
  <c r="BA16" i="4"/>
  <c r="AZ16" i="4"/>
  <c r="AY16" i="4"/>
  <c r="AW16" i="4"/>
  <c r="AV16" i="4"/>
  <c r="AU16" i="4"/>
  <c r="AT16" i="4"/>
  <c r="T16" i="4"/>
  <c r="S16" i="4"/>
  <c r="R16" i="4"/>
  <c r="Q16" i="4"/>
  <c r="H16" i="4"/>
  <c r="G16" i="4"/>
  <c r="F16" i="4"/>
  <c r="AS11" i="4"/>
  <c r="V16" i="4" l="1"/>
  <c r="AG17" i="4"/>
  <c r="W14" i="5"/>
  <c r="AP15" i="2"/>
  <c r="AH15" i="4"/>
  <c r="O9" i="4"/>
  <c r="AH7" i="4"/>
  <c r="BR14" i="4"/>
  <c r="CE14" i="4" s="1"/>
  <c r="AN15" i="2"/>
  <c r="AM9" i="4"/>
  <c r="AS7" i="4"/>
  <c r="AS9" i="4" s="1"/>
  <c r="BD13" i="2"/>
  <c r="S17" i="1"/>
  <c r="AH14" i="4"/>
  <c r="AG17" i="1"/>
  <c r="F17" i="1"/>
  <c r="BW17" i="4"/>
  <c r="Q11" i="5"/>
  <c r="V12" i="3"/>
  <c r="F12" i="2"/>
  <c r="I12" i="2"/>
  <c r="Q11" i="1"/>
  <c r="X16" i="3"/>
  <c r="W9" i="3"/>
  <c r="AC16" i="2"/>
  <c r="N17" i="1"/>
  <c r="BN17" i="4"/>
  <c r="R17" i="4"/>
  <c r="N17" i="4"/>
  <c r="E14" i="5"/>
  <c r="R17" i="1"/>
  <c r="Z17" i="1"/>
  <c r="AD17" i="1"/>
  <c r="M17" i="1"/>
  <c r="Q15" i="1"/>
  <c r="E17" i="1"/>
  <c r="W11" i="5"/>
  <c r="W15" i="5" s="1"/>
  <c r="AX13" i="4"/>
  <c r="BA12" i="2"/>
  <c r="AY16" i="2"/>
  <c r="AO17" i="4"/>
  <c r="AN17" i="4"/>
  <c r="AI16" i="3"/>
  <c r="BC9" i="2"/>
  <c r="AE17" i="1"/>
  <c r="BJ17" i="4"/>
  <c r="AB16" i="2"/>
  <c r="AC17" i="1"/>
  <c r="W17" i="1"/>
  <c r="O17" i="1"/>
  <c r="AT15" i="5"/>
  <c r="E11" i="5"/>
  <c r="BB17" i="4"/>
  <c r="BH17" i="4"/>
  <c r="AT17" i="4"/>
  <c r="O13" i="4"/>
  <c r="AS10" i="4"/>
  <c r="BR10" i="4" s="1"/>
  <c r="CE10" i="4" s="1"/>
  <c r="AS12" i="4"/>
  <c r="BR12" i="4" s="1"/>
  <c r="CE12" i="4" s="1"/>
  <c r="AM16" i="4"/>
  <c r="AY17" i="4"/>
  <c r="BP16" i="4"/>
  <c r="AR16" i="2"/>
  <c r="E16" i="2"/>
  <c r="K16" i="2"/>
  <c r="O16" i="2"/>
  <c r="BA15" i="2"/>
  <c r="M16" i="2"/>
  <c r="U16" i="3"/>
  <c r="D16" i="3"/>
  <c r="AH16" i="3"/>
  <c r="L12" i="3"/>
  <c r="W11" i="3"/>
  <c r="BX17" i="4"/>
  <c r="BO17" i="4"/>
  <c r="AX16" i="4"/>
  <c r="O16" i="4"/>
  <c r="Q14" i="5"/>
  <c r="X17" i="1"/>
  <c r="G17" i="1"/>
  <c r="M16" i="3"/>
  <c r="AA16" i="3"/>
  <c r="P16" i="3"/>
  <c r="L16" i="2"/>
  <c r="W16" i="2"/>
  <c r="AA16" i="2"/>
  <c r="AE16" i="2"/>
  <c r="AZ15" i="2"/>
  <c r="BC14" i="2"/>
  <c r="CC17" i="4"/>
  <c r="H17" i="1"/>
  <c r="AW16" i="2"/>
  <c r="BE10" i="2"/>
  <c r="AL16" i="2"/>
  <c r="Q12" i="1"/>
  <c r="F17" i="4"/>
  <c r="AL17" i="4"/>
  <c r="BT17" i="4"/>
  <c r="F16" i="3"/>
  <c r="AC16" i="3"/>
  <c r="AE9" i="3"/>
  <c r="AX16" i="2"/>
  <c r="G16" i="2"/>
  <c r="X16" i="2"/>
  <c r="AG16" i="2"/>
  <c r="BC13" i="2"/>
  <c r="BK13" i="4"/>
  <c r="AM13" i="4"/>
  <c r="Y17" i="1"/>
  <c r="AZ12" i="2"/>
  <c r="BR11" i="4"/>
  <c r="CE11" i="4" s="1"/>
  <c r="AV17" i="4"/>
  <c r="BD17" i="4"/>
  <c r="AB17" i="4"/>
  <c r="AU15" i="5"/>
  <c r="J16" i="1"/>
  <c r="V17" i="1"/>
  <c r="AH13" i="1"/>
  <c r="C16" i="2"/>
  <c r="BD6" i="2"/>
  <c r="BD8" i="2" s="1"/>
  <c r="J16" i="2"/>
  <c r="Y16" i="2"/>
  <c r="AQ16" i="2"/>
  <c r="AS16" i="2"/>
  <c r="F15" i="2"/>
  <c r="BE13" i="2"/>
  <c r="BD14" i="2"/>
  <c r="I15" i="2"/>
  <c r="I16" i="2" s="1"/>
  <c r="BQ17" i="4"/>
  <c r="U16" i="1"/>
  <c r="BC11" i="2"/>
  <c r="K17" i="4"/>
  <c r="J17" i="4"/>
  <c r="J13" i="1"/>
  <c r="W13" i="3"/>
  <c r="BV17" i="4"/>
  <c r="P15" i="5"/>
  <c r="AF17" i="4"/>
  <c r="AH16" i="1"/>
  <c r="BP13" i="4"/>
  <c r="AP15" i="5"/>
  <c r="AU17" i="4"/>
  <c r="Y17" i="4"/>
  <c r="AI16" i="2"/>
  <c r="BA17" i="4"/>
  <c r="AN12" i="2"/>
  <c r="BZ17" i="4"/>
  <c r="BU17" i="4"/>
  <c r="BG13" i="4"/>
  <c r="BC17" i="4"/>
  <c r="Z17" i="4"/>
  <c r="U17" i="4"/>
  <c r="Q17" i="4"/>
  <c r="AV16" i="2"/>
  <c r="T17" i="1"/>
  <c r="BG16" i="4"/>
  <c r="AF17" i="1"/>
  <c r="P16" i="1"/>
  <c r="R15" i="5"/>
  <c r="CA17" i="4"/>
  <c r="BS17" i="4"/>
  <c r="CD16" i="4"/>
  <c r="BL17" i="4"/>
  <c r="BI17" i="4"/>
  <c r="BF17" i="4"/>
  <c r="X17" i="4"/>
  <c r="AF16" i="3"/>
  <c r="AB17" i="1"/>
  <c r="AF9" i="5"/>
  <c r="AC11" i="5"/>
  <c r="AH11" i="4"/>
  <c r="T17" i="4"/>
  <c r="D17" i="4"/>
  <c r="AS15" i="5"/>
  <c r="AA15" i="5"/>
  <c r="AF5" i="5"/>
  <c r="AF7" i="5" s="1"/>
  <c r="AE17" i="4"/>
  <c r="BE6" i="2"/>
  <c r="BE8" i="2" s="1"/>
  <c r="AK16" i="2"/>
  <c r="AJ16" i="2"/>
  <c r="AH16" i="2"/>
  <c r="L15" i="5"/>
  <c r="AZ17" i="4"/>
  <c r="C17" i="4"/>
  <c r="W17" i="4"/>
  <c r="AA17" i="4"/>
  <c r="H17" i="4"/>
  <c r="T16" i="3"/>
  <c r="S16" i="3"/>
  <c r="J16" i="3"/>
  <c r="AE14" i="3"/>
  <c r="Y16" i="3"/>
  <c r="AE10" i="3"/>
  <c r="I16" i="3"/>
  <c r="R16" i="3"/>
  <c r="Q16" i="3"/>
  <c r="H16" i="3"/>
  <c r="AB16" i="3"/>
  <c r="W10" i="3"/>
  <c r="AO15" i="2"/>
  <c r="BE14" i="2"/>
  <c r="AF16" i="2"/>
  <c r="P16" i="2"/>
  <c r="BC10" i="2"/>
  <c r="U16" i="2"/>
  <c r="N16" i="2"/>
  <c r="Z14" i="5"/>
  <c r="H11" i="5"/>
  <c r="K11" i="5"/>
  <c r="AK15" i="5"/>
  <c r="X15" i="5"/>
  <c r="O15" i="5"/>
  <c r="AE14" i="5"/>
  <c r="AQ15" i="5"/>
  <c r="H14" i="5"/>
  <c r="AD11" i="5"/>
  <c r="AD14" i="5"/>
  <c r="K14" i="5"/>
  <c r="Z11" i="5"/>
  <c r="N11" i="5"/>
  <c r="J15" i="5"/>
  <c r="U15" i="5"/>
  <c r="I15" i="5"/>
  <c r="V15" i="5"/>
  <c r="AG15" i="5"/>
  <c r="AH15" i="5"/>
  <c r="N14" i="5"/>
  <c r="T11" i="5"/>
  <c r="AF12" i="5"/>
  <c r="AI12" i="5" s="1"/>
  <c r="AL12" i="5" s="1"/>
  <c r="AO12" i="5" s="1"/>
  <c r="AR12" i="5" s="1"/>
  <c r="AJ15" i="5"/>
  <c r="C15" i="5"/>
  <c r="AE11" i="5"/>
  <c r="T14" i="5"/>
  <c r="D15" i="5"/>
  <c r="Y15" i="5"/>
  <c r="G15" i="5"/>
  <c r="M15" i="5"/>
  <c r="L16" i="4"/>
  <c r="BR15" i="4"/>
  <c r="CE15" i="4" s="1"/>
  <c r="AR17" i="4"/>
  <c r="O16" i="3"/>
  <c r="H16" i="2"/>
  <c r="CD13" i="4"/>
  <c r="BD10" i="2"/>
  <c r="AO12" i="2"/>
  <c r="AF8" i="5"/>
  <c r="AI8" i="5" s="1"/>
  <c r="Z12" i="3"/>
  <c r="Q14" i="1"/>
  <c r="AJ17" i="4"/>
  <c r="G17" i="4"/>
  <c r="AW17" i="4"/>
  <c r="AB15" i="5"/>
  <c r="V16" i="2"/>
  <c r="G16" i="3"/>
  <c r="M17" i="4"/>
  <c r="L10" i="4"/>
  <c r="I13" i="4"/>
  <c r="P17" i="4"/>
  <c r="BE11" i="2"/>
  <c r="AP12" i="2"/>
  <c r="I17" i="1"/>
  <c r="I16" i="4"/>
  <c r="S17" i="4"/>
  <c r="BE17" i="4"/>
  <c r="BC6" i="2"/>
  <c r="BC8" i="2" s="1"/>
  <c r="T16" i="2"/>
  <c r="AD16" i="2"/>
  <c r="E17" i="4"/>
  <c r="AH12" i="4"/>
  <c r="P13" i="1"/>
  <c r="Q10" i="1"/>
  <c r="BB12" i="2"/>
  <c r="BE9" i="2"/>
  <c r="U13" i="1"/>
  <c r="AC17" i="4"/>
  <c r="BK16" i="4"/>
  <c r="F15" i="5"/>
  <c r="AN15" i="5"/>
  <c r="AC14" i="5"/>
  <c r="K16" i="3"/>
  <c r="AD12" i="3"/>
  <c r="AE11" i="3"/>
  <c r="AU16" i="2"/>
  <c r="AM15" i="5"/>
  <c r="S16" i="2"/>
  <c r="V13" i="4"/>
  <c r="AD16" i="4"/>
  <c r="S15" i="5"/>
  <c r="AF13" i="5"/>
  <c r="K17" i="1"/>
  <c r="C16" i="3"/>
  <c r="AG16" i="3"/>
  <c r="V15" i="3"/>
  <c r="AD15" i="3"/>
  <c r="W14" i="3"/>
  <c r="D16" i="2"/>
  <c r="Q16" i="2"/>
  <c r="Z16" i="2"/>
  <c r="AT16" i="2"/>
  <c r="AM16" i="2"/>
  <c r="BD9" i="2"/>
  <c r="BB15" i="2"/>
  <c r="AK17" i="4"/>
  <c r="BM17" i="4"/>
  <c r="BY17" i="4"/>
  <c r="AF10" i="5"/>
  <c r="AI10" i="5" s="1"/>
  <c r="AL10" i="5" s="1"/>
  <c r="AO10" i="5" s="1"/>
  <c r="AR10" i="5" s="1"/>
  <c r="Q7" i="1"/>
  <c r="Q9" i="1" s="1"/>
  <c r="CB17" i="4"/>
  <c r="BD11" i="2"/>
  <c r="Q15" i="5" l="1"/>
  <c r="AP16" i="2"/>
  <c r="BD15" i="2"/>
  <c r="BA16" i="2"/>
  <c r="F16" i="2"/>
  <c r="AH9" i="4"/>
  <c r="L9" i="4"/>
  <c r="BC15" i="2"/>
  <c r="Z16" i="3"/>
  <c r="AS13" i="4"/>
  <c r="BR13" i="4" s="1"/>
  <c r="O17" i="4"/>
  <c r="AX17" i="4"/>
  <c r="AE12" i="3"/>
  <c r="W12" i="3"/>
  <c r="AD16" i="3"/>
  <c r="AZ16" i="2"/>
  <c r="BE15" i="2"/>
  <c r="Q16" i="1"/>
  <c r="BP17" i="4"/>
  <c r="AS16" i="4"/>
  <c r="BR16" i="4" s="1"/>
  <c r="E15" i="5"/>
  <c r="AI5" i="5"/>
  <c r="Q13" i="1"/>
  <c r="P17" i="1"/>
  <c r="U17" i="1"/>
  <c r="BR7" i="4"/>
  <c r="I17" i="4"/>
  <c r="BC12" i="2"/>
  <c r="W15" i="3"/>
  <c r="AI9" i="5"/>
  <c r="AE15" i="3"/>
  <c r="BB16" i="2"/>
  <c r="H15" i="5"/>
  <c r="N15" i="5"/>
  <c r="AH17" i="1"/>
  <c r="CE16" i="4"/>
  <c r="AV12" i="5"/>
  <c r="AD17" i="4"/>
  <c r="J17" i="1"/>
  <c r="BG17" i="4"/>
  <c r="AN16" i="2"/>
  <c r="Z15" i="5"/>
  <c r="CE13" i="4"/>
  <c r="V17" i="4"/>
  <c r="AC15" i="5"/>
  <c r="T15" i="5"/>
  <c r="AD15" i="5"/>
  <c r="AE15" i="5"/>
  <c r="AO16" i="2"/>
  <c r="K15" i="5"/>
  <c r="V16" i="3"/>
  <c r="L16" i="3"/>
  <c r="BD12" i="2"/>
  <c r="BD16" i="2" s="1"/>
  <c r="AI13" i="5"/>
  <c r="AF14" i="5"/>
  <c r="CD17" i="4"/>
  <c r="AH10" i="4"/>
  <c r="L13" i="4"/>
  <c r="AF11" i="5"/>
  <c r="AH16" i="4"/>
  <c r="BK17" i="4"/>
  <c r="AV10" i="5"/>
  <c r="BE12" i="2"/>
  <c r="AM17" i="4"/>
  <c r="AL9" i="5" l="1"/>
  <c r="AO9" i="5" s="1"/>
  <c r="AR9" i="5" s="1"/>
  <c r="BE16" i="2"/>
  <c r="BC16" i="2"/>
  <c r="Q17" i="1"/>
  <c r="AS17" i="4"/>
  <c r="AL5" i="5"/>
  <c r="AI7" i="5"/>
  <c r="CE7" i="4"/>
  <c r="CE9" i="4" s="1"/>
  <c r="BR9" i="4"/>
  <c r="BR17" i="4" s="1"/>
  <c r="AE16" i="3"/>
  <c r="W16" i="3"/>
  <c r="L17" i="4"/>
  <c r="AH13" i="4"/>
  <c r="AL8" i="5"/>
  <c r="AI11" i="5"/>
  <c r="AL13" i="5"/>
  <c r="AI14" i="5"/>
  <c r="AF15" i="5"/>
  <c r="AV9" i="5" l="1"/>
  <c r="CE17" i="4"/>
  <c r="AO5" i="5"/>
  <c r="AR5" i="5" s="1"/>
  <c r="AL7" i="5"/>
  <c r="AH17" i="4"/>
  <c r="AI15" i="5"/>
  <c r="AO13" i="5"/>
  <c r="AR13" i="5" s="1"/>
  <c r="AR14" i="5" s="1"/>
  <c r="AL14" i="5"/>
  <c r="AO8" i="5"/>
  <c r="AR8" i="5" s="1"/>
  <c r="AL11" i="5"/>
  <c r="AO7" i="5" l="1"/>
  <c r="AL15" i="5"/>
  <c r="AO11" i="5"/>
  <c r="AR11" i="5" s="1"/>
  <c r="AV8" i="5"/>
  <c r="AO14" i="5"/>
  <c r="AR7" i="5" l="1"/>
  <c r="AV5" i="5"/>
  <c r="AO15" i="5"/>
  <c r="AV13" i="5"/>
  <c r="AV7" i="5" l="1"/>
  <c r="AR15" i="5"/>
  <c r="AV14" i="5"/>
  <c r="AV11" i="5"/>
  <c r="AV15" i="5" l="1"/>
</calcChain>
</file>

<file path=xl/sharedStrings.xml><?xml version="1.0" encoding="utf-8"?>
<sst xmlns="http://schemas.openxmlformats.org/spreadsheetml/2006/main" count="514" uniqueCount="316">
  <si>
    <t>　</t>
  </si>
  <si>
    <t xml:space="preserve"> </t>
  </si>
  <si>
    <t>区</t>
  </si>
  <si>
    <t>4.1～3.31</t>
  </si>
  <si>
    <t>気 仙 沼 遠 洋</t>
  </si>
  <si>
    <t>渡  波  漁  船</t>
  </si>
  <si>
    <t>塩釜地区機船</t>
  </si>
  <si>
    <t>7.1～6.30</t>
  </si>
  <si>
    <t xml:space="preserve">  </t>
  </si>
  <si>
    <t>合     計</t>
  </si>
  <si>
    <t>漁　業　者　老　齢　福　祉　共　済</t>
  </si>
  <si>
    <t>本年度新規契約高</t>
  </si>
  <si>
    <t>本年度末保有高</t>
  </si>
  <si>
    <t>計</t>
  </si>
  <si>
    <t>定期積金</t>
  </si>
  <si>
    <t>件数</t>
  </si>
  <si>
    <t>共済金額</t>
  </si>
  <si>
    <t>共済掛金</t>
  </si>
  <si>
    <t>うち系統分</t>
  </si>
  <si>
    <t>受　　託　　販　　売　　取　　扱　　高</t>
  </si>
  <si>
    <t>買    取　　販　　売　　取　　扱　　高</t>
  </si>
  <si>
    <t>氷</t>
  </si>
  <si>
    <t>その他</t>
  </si>
  <si>
    <t>合　　計</t>
  </si>
  <si>
    <t>自家製造分</t>
  </si>
  <si>
    <t>鮮魚類</t>
  </si>
  <si>
    <t>海藻類</t>
  </si>
  <si>
    <t xml:space="preserve">       t</t>
  </si>
  <si>
    <t>有価証券</t>
  </si>
  <si>
    <t>手形貸付金</t>
  </si>
  <si>
    <t>証書貸付金</t>
  </si>
  <si>
    <t>当座貸越</t>
  </si>
  <si>
    <t>小    計</t>
  </si>
  <si>
    <t>小  計</t>
  </si>
  <si>
    <t>出資金</t>
  </si>
  <si>
    <t>事業収益</t>
  </si>
  <si>
    <t>事業直接費</t>
  </si>
  <si>
    <t>事業総利益</t>
  </si>
  <si>
    <t>収支差額</t>
  </si>
  <si>
    <t>うち人件費</t>
  </si>
  <si>
    <t>組  合  名</t>
  </si>
  <si>
    <t>(気仙沼計)</t>
    <phoneticPr fontId="1"/>
  </si>
  <si>
    <t>宮城県
沖合底びき網</t>
    <rPh sb="0" eb="3">
      <t>ミヤギケン</t>
    </rPh>
    <phoneticPr fontId="1"/>
  </si>
  <si>
    <t>諸　　　引　　　当　　　金</t>
    <rPh sb="0" eb="1">
      <t>ショ</t>
    </rPh>
    <rPh sb="4" eb="5">
      <t>イン</t>
    </rPh>
    <rPh sb="8" eb="9">
      <t>トウ</t>
    </rPh>
    <rPh sb="12" eb="13">
      <t>キン</t>
    </rPh>
    <phoneticPr fontId="1"/>
  </si>
  <si>
    <t>土  地</t>
    <phoneticPr fontId="1"/>
  </si>
  <si>
    <t>長  期
借入金</t>
    <rPh sb="0" eb="4">
      <t>チョウキカリイレキン</t>
    </rPh>
    <rPh sb="6" eb="7">
      <t>シャク</t>
    </rPh>
    <rPh sb="7" eb="9">
      <t>ニュウキン</t>
    </rPh>
    <phoneticPr fontId="1"/>
  </si>
  <si>
    <t>受  入
保証金</t>
    <rPh sb="6" eb="9">
      <t>ホショウキン</t>
    </rPh>
    <phoneticPr fontId="1"/>
  </si>
  <si>
    <t>特別
修繕
引当金</t>
    <rPh sb="0" eb="2">
      <t>トクベツ</t>
    </rPh>
    <rPh sb="3" eb="5">
      <t>シュウゼン</t>
    </rPh>
    <rPh sb="6" eb="9">
      <t>ヒキアテキン</t>
    </rPh>
    <phoneticPr fontId="1"/>
  </si>
  <si>
    <t>当期未処分剰余金</t>
    <rPh sb="3" eb="5">
      <t>ショブン</t>
    </rPh>
    <rPh sb="5" eb="8">
      <t>ジョウヨキン</t>
    </rPh>
    <phoneticPr fontId="1"/>
  </si>
  <si>
    <t>過年度
税効果
調整額</t>
    <rPh sb="0" eb="3">
      <t>カネンド</t>
    </rPh>
    <rPh sb="4" eb="5">
      <t>ゼイ</t>
    </rPh>
    <rPh sb="5" eb="7">
      <t>コウカ</t>
    </rPh>
    <rPh sb="8" eb="10">
      <t>チョウセイ</t>
    </rPh>
    <rPh sb="10" eb="11">
      <t>ガク</t>
    </rPh>
    <phoneticPr fontId="1"/>
  </si>
  <si>
    <t>（１）組織状況</t>
    <phoneticPr fontId="1"/>
  </si>
  <si>
    <t>貯        金</t>
    <rPh sb="9" eb="10">
      <t>キン</t>
    </rPh>
    <phoneticPr fontId="1"/>
  </si>
  <si>
    <t>借    入    金</t>
    <rPh sb="5" eb="6">
      <t>イ</t>
    </rPh>
    <rPh sb="10" eb="11">
      <t>キン</t>
    </rPh>
    <phoneticPr fontId="1"/>
  </si>
  <si>
    <t>減  価
償  却
資  産</t>
    <rPh sb="5" eb="6">
      <t>ツグナ</t>
    </rPh>
    <rPh sb="8" eb="9">
      <t>キャク</t>
    </rPh>
    <rPh sb="10" eb="11">
      <t>シ</t>
    </rPh>
    <rPh sb="13" eb="14">
      <t>サン</t>
    </rPh>
    <phoneticPr fontId="1"/>
  </si>
  <si>
    <t>減  価
償  却
累計額</t>
    <rPh sb="10" eb="13">
      <t>ルイケイガク</t>
    </rPh>
    <phoneticPr fontId="1"/>
  </si>
  <si>
    <t>未経過
共済付
加収入</t>
    <rPh sb="6" eb="7">
      <t>ヅケ</t>
    </rPh>
    <rPh sb="8" eb="9">
      <t>クワ</t>
    </rPh>
    <rPh sb="9" eb="11">
      <t>シュウニュウ</t>
    </rPh>
    <phoneticPr fontId="1"/>
  </si>
  <si>
    <t>地</t>
    <rPh sb="0" eb="1">
      <t>チ</t>
    </rPh>
    <phoneticPr fontId="1"/>
  </si>
  <si>
    <t>正  組  合  員</t>
    <phoneticPr fontId="1"/>
  </si>
  <si>
    <t>准  組  合  員</t>
    <phoneticPr fontId="1"/>
  </si>
  <si>
    <t>参
事</t>
    <rPh sb="0" eb="8">
      <t>サンジ</t>
    </rPh>
    <phoneticPr fontId="1"/>
  </si>
  <si>
    <t>会
計
主
任</t>
    <rPh sb="0" eb="4">
      <t>カイケイ</t>
    </rPh>
    <rPh sb="6" eb="10">
      <t>シュニン</t>
    </rPh>
    <phoneticPr fontId="1"/>
  </si>
  <si>
    <t>信
用</t>
    <rPh sb="0" eb="8">
      <t>シンヨウ</t>
    </rPh>
    <phoneticPr fontId="1"/>
  </si>
  <si>
    <t>共
済</t>
    <rPh sb="0" eb="8">
      <t>キョウサイ</t>
    </rPh>
    <phoneticPr fontId="1"/>
  </si>
  <si>
    <t>購
買</t>
    <rPh sb="0" eb="8">
      <t>コウバイ</t>
    </rPh>
    <phoneticPr fontId="1"/>
  </si>
  <si>
    <t>販
売</t>
    <rPh sb="0" eb="8">
      <t>ハンバイ</t>
    </rPh>
    <phoneticPr fontId="1"/>
  </si>
  <si>
    <t>製
氷
・
冷
凍
冷
蔵</t>
    <rPh sb="0" eb="3">
      <t>セイヒョウ</t>
    </rPh>
    <rPh sb="6" eb="9">
      <t>レイトウ</t>
    </rPh>
    <rPh sb="10" eb="13">
      <t>レイゾウ</t>
    </rPh>
    <phoneticPr fontId="1"/>
  </si>
  <si>
    <t>加
工
事
業</t>
    <rPh sb="0" eb="4">
      <t>カコウ</t>
    </rPh>
    <rPh sb="6" eb="10">
      <t>ジギョウ</t>
    </rPh>
    <phoneticPr fontId="1"/>
  </si>
  <si>
    <t>漁
業
自
営</t>
    <rPh sb="0" eb="4">
      <t>ギョギョウ</t>
    </rPh>
    <rPh sb="6" eb="10">
      <t>ジエイ</t>
    </rPh>
    <phoneticPr fontId="1"/>
  </si>
  <si>
    <t>指
導
事
業</t>
    <rPh sb="0" eb="4">
      <t>シドウ</t>
    </rPh>
    <rPh sb="6" eb="10">
      <t>ジギョウ</t>
    </rPh>
    <phoneticPr fontId="1"/>
  </si>
  <si>
    <t>管
理
部
門</t>
    <rPh sb="0" eb="4">
      <t>カンリ</t>
    </rPh>
    <rPh sb="6" eb="10">
      <t>ブモン</t>
    </rPh>
    <phoneticPr fontId="1"/>
  </si>
  <si>
    <t>漁   民</t>
    <rPh sb="0" eb="5">
      <t>ギョミン</t>
    </rPh>
    <phoneticPr fontId="1"/>
  </si>
  <si>
    <t>漁
業
生
産
組
合</t>
    <rPh sb="4" eb="7">
      <t>セイサン</t>
    </rPh>
    <rPh sb="8" eb="11">
      <t>クミアイ</t>
    </rPh>
    <phoneticPr fontId="1"/>
  </si>
  <si>
    <t>漁  民</t>
    <rPh sb="3" eb="4">
      <t>ミン</t>
    </rPh>
    <phoneticPr fontId="1"/>
  </si>
  <si>
    <t>漁
業
者</t>
    <rPh sb="0" eb="7">
      <t>ギョギョウシャ</t>
    </rPh>
    <phoneticPr fontId="1"/>
  </si>
  <si>
    <t>漁
業
従
事
者</t>
    <rPh sb="0" eb="3">
      <t>ギョギョウ</t>
    </rPh>
    <rPh sb="4" eb="9">
      <t>ジュウジシャ</t>
    </rPh>
    <phoneticPr fontId="1"/>
  </si>
  <si>
    <t>地
区
内</t>
    <rPh sb="0" eb="7">
      <t>チクナイ</t>
    </rPh>
    <phoneticPr fontId="1"/>
  </si>
  <si>
    <t>地
区
外</t>
    <rPh sb="0" eb="4">
      <t>チク</t>
    </rPh>
    <rPh sb="6" eb="7">
      <t>ガイ</t>
    </rPh>
    <phoneticPr fontId="1"/>
  </si>
  <si>
    <t>組　合　名</t>
    <rPh sb="0" eb="5">
      <t>クミアイメイ</t>
    </rPh>
    <phoneticPr fontId="1"/>
  </si>
  <si>
    <t xml:space="preserve"> </t>
    <phoneticPr fontId="1"/>
  </si>
  <si>
    <t>合　　　計</t>
    <rPh sb="0" eb="5">
      <t>ゴウケイ</t>
    </rPh>
    <phoneticPr fontId="1"/>
  </si>
  <si>
    <t>貯　　　　　　　　　　　金</t>
    <phoneticPr fontId="1"/>
  </si>
  <si>
    <t>貸   　　出　　   金</t>
    <phoneticPr fontId="1"/>
  </si>
  <si>
    <t>普　通　厚　生　共　済</t>
    <phoneticPr fontId="1"/>
  </si>
  <si>
    <t>生　活　総　合　共　済</t>
    <phoneticPr fontId="1"/>
  </si>
  <si>
    <t>短     期     共     済  （組 合 元 受 分 契 約 高）</t>
    <rPh sb="0" eb="7">
      <t>タンキ</t>
    </rPh>
    <phoneticPr fontId="1"/>
  </si>
  <si>
    <t>買          取          購          買          取          扱          高</t>
    <rPh sb="0" eb="34">
      <t>カイトリコウバイ</t>
    </rPh>
    <rPh sb="44" eb="56">
      <t>トリアツカイ</t>
    </rPh>
    <rPh sb="66" eb="67">
      <t>タカ</t>
    </rPh>
    <phoneticPr fontId="1"/>
  </si>
  <si>
    <t>受          託          購          買          取          扱          高</t>
    <rPh sb="0" eb="1">
      <t>ジュタク</t>
    </rPh>
    <rPh sb="1" eb="34">
      <t>カイトリコウバイ</t>
    </rPh>
    <rPh sb="44" eb="56">
      <t>トリアツカイ</t>
    </rPh>
    <rPh sb="66" eb="67">
      <t>タカ</t>
    </rPh>
    <phoneticPr fontId="1"/>
  </si>
  <si>
    <t>合  　　　　　　計</t>
    <phoneticPr fontId="1"/>
  </si>
  <si>
    <t>本年度末保有高</t>
    <phoneticPr fontId="1"/>
  </si>
  <si>
    <t>乗 組 員 厚 生 共 済</t>
    <phoneticPr fontId="1"/>
  </si>
  <si>
    <t>火    災    共    済</t>
    <phoneticPr fontId="1"/>
  </si>
  <si>
    <t>自   動   車   共   済</t>
    <phoneticPr fontId="1"/>
  </si>
  <si>
    <t>石      　 油 　      類</t>
    <rPh sb="0" eb="10">
      <t>セキユ</t>
    </rPh>
    <rPh sb="18" eb="19">
      <t>ルイ</t>
    </rPh>
    <phoneticPr fontId="1"/>
  </si>
  <si>
    <t>資         材         類</t>
    <rPh sb="0" eb="11">
      <t>シザイ</t>
    </rPh>
    <rPh sb="20" eb="21">
      <t>ルイ</t>
    </rPh>
    <phoneticPr fontId="1"/>
  </si>
  <si>
    <t>生    　活　    用　    品</t>
    <rPh sb="0" eb="7">
      <t>セイカツ</t>
    </rPh>
    <rPh sb="12" eb="19">
      <t>ヨウヒン</t>
    </rPh>
    <phoneticPr fontId="1"/>
  </si>
  <si>
    <t>石       油       類</t>
    <rPh sb="0" eb="9">
      <t>セキユ</t>
    </rPh>
    <rPh sb="16" eb="17">
      <t>ルイ</t>
    </rPh>
    <phoneticPr fontId="1"/>
  </si>
  <si>
    <t>資       材       類</t>
    <rPh sb="0" eb="9">
      <t>シザイ</t>
    </rPh>
    <rPh sb="16" eb="17">
      <t>ルイ</t>
    </rPh>
    <phoneticPr fontId="1"/>
  </si>
  <si>
    <t>生    活    用    品</t>
    <rPh sb="0" eb="6">
      <t>セイカツ</t>
    </rPh>
    <rPh sb="10" eb="16">
      <t>ヨウヒン</t>
    </rPh>
    <phoneticPr fontId="1"/>
  </si>
  <si>
    <t>　</t>
    <phoneticPr fontId="1"/>
  </si>
  <si>
    <t>冷 凍 品 販 売 高</t>
    <phoneticPr fontId="1"/>
  </si>
  <si>
    <t>加　工　販　売　高</t>
    <phoneticPr fontId="1"/>
  </si>
  <si>
    <t>受託加工取扱高</t>
    <rPh sb="4" eb="6">
      <t>トリアツカイ</t>
    </rPh>
    <rPh sb="6" eb="7">
      <t>タカ</t>
    </rPh>
    <phoneticPr fontId="1"/>
  </si>
  <si>
    <t>生  鮮  魚  貝  藻  類</t>
    <phoneticPr fontId="1"/>
  </si>
  <si>
    <t>水 産 製 品・加 工 品</t>
    <phoneticPr fontId="1"/>
  </si>
  <si>
    <t>生 鮮 魚 貝 藻 類</t>
    <phoneticPr fontId="1"/>
  </si>
  <si>
    <t>そ  の  他</t>
    <phoneticPr fontId="1"/>
  </si>
  <si>
    <t>食　　用</t>
    <phoneticPr fontId="1"/>
  </si>
  <si>
    <t>餌　　料</t>
    <phoneticPr fontId="1"/>
  </si>
  <si>
    <t>数　　量</t>
    <phoneticPr fontId="1"/>
  </si>
  <si>
    <t>金　　額</t>
    <phoneticPr fontId="1"/>
  </si>
  <si>
    <t>組   合   名</t>
    <phoneticPr fontId="1"/>
  </si>
  <si>
    <t>信　　　　用　　　　事　　　　業　　　　資　　　　産</t>
    <phoneticPr fontId="1"/>
  </si>
  <si>
    <t>共済事業資産</t>
    <phoneticPr fontId="1"/>
  </si>
  <si>
    <t>繰　延
資　産</t>
    <rPh sb="0" eb="3">
      <t>クリノベ</t>
    </rPh>
    <rPh sb="6" eb="9">
      <t>シサン</t>
    </rPh>
    <phoneticPr fontId="1"/>
  </si>
  <si>
    <t>繰延税
金資産</t>
    <rPh sb="0" eb="2">
      <t>クリノベ</t>
    </rPh>
    <rPh sb="2" eb="7">
      <t>ゼイキン</t>
    </rPh>
    <rPh sb="7" eb="9">
      <t>シサン</t>
    </rPh>
    <phoneticPr fontId="1"/>
  </si>
  <si>
    <t>再評価
に係る
繰延税
金資産</t>
    <rPh sb="0" eb="3">
      <t>サイヒョウカ</t>
    </rPh>
    <rPh sb="5" eb="6">
      <t>カカ</t>
    </rPh>
    <rPh sb="8" eb="10">
      <t>クリノベ</t>
    </rPh>
    <rPh sb="10" eb="13">
      <t>ゼイキン</t>
    </rPh>
    <rPh sb="13" eb="15">
      <t>シサン</t>
    </rPh>
    <phoneticPr fontId="1"/>
  </si>
  <si>
    <t>信   用   事　 業　 負　 債</t>
    <phoneticPr fontId="1"/>
  </si>
  <si>
    <t>共   済   事   業   負   債</t>
    <phoneticPr fontId="1"/>
  </si>
  <si>
    <t>流        　　　　　動        　　　　　負        　　　　　債</t>
    <phoneticPr fontId="1"/>
  </si>
  <si>
    <t>現  金</t>
    <phoneticPr fontId="1"/>
  </si>
  <si>
    <t>貸　　　 　出　　　 　金</t>
    <phoneticPr fontId="1"/>
  </si>
  <si>
    <t>経済事業
未 払 金</t>
    <rPh sb="6" eb="11">
      <t>ミバライキン</t>
    </rPh>
    <phoneticPr fontId="1"/>
  </si>
  <si>
    <t>その他の
流動負債</t>
    <rPh sb="6" eb="8">
      <t>リュウドウ</t>
    </rPh>
    <rPh sb="8" eb="10">
      <t>フサイ</t>
    </rPh>
    <phoneticPr fontId="1"/>
  </si>
  <si>
    <t>小　計</t>
    <phoneticPr fontId="1"/>
  </si>
  <si>
    <t>信　　用    事    業</t>
    <phoneticPr fontId="1"/>
  </si>
  <si>
    <t>共　　済　　事　　業</t>
    <phoneticPr fontId="1"/>
  </si>
  <si>
    <t>購　　買　　事　　業</t>
    <phoneticPr fontId="1"/>
  </si>
  <si>
    <t>販    売　　事　　業</t>
    <phoneticPr fontId="1"/>
  </si>
  <si>
    <t>製  氷  冷  凍  事  業</t>
    <phoneticPr fontId="1"/>
  </si>
  <si>
    <t>加   工   事   業</t>
    <phoneticPr fontId="1"/>
  </si>
  <si>
    <t>漁　　業    自    営</t>
    <phoneticPr fontId="1"/>
  </si>
  <si>
    <t>そ の 他 の 事 業</t>
    <phoneticPr fontId="1"/>
  </si>
  <si>
    <t>指　　導　　事　　業</t>
    <phoneticPr fontId="1"/>
  </si>
  <si>
    <t>事　　業    別    合    計</t>
    <phoneticPr fontId="1"/>
  </si>
  <si>
    <t>収　　入</t>
    <phoneticPr fontId="1"/>
  </si>
  <si>
    <t>支　　出</t>
    <phoneticPr fontId="1"/>
  </si>
  <si>
    <t>組  合  名</t>
    <phoneticPr fontId="1"/>
  </si>
  <si>
    <t>その他の
信用事業
負       債</t>
    <rPh sb="5" eb="7">
      <t>シンヨウ</t>
    </rPh>
    <rPh sb="7" eb="9">
      <t>ジギョウ</t>
    </rPh>
    <rPh sb="10" eb="11">
      <t>フ</t>
    </rPh>
    <rPh sb="18" eb="19">
      <t>サイ</t>
    </rPh>
    <phoneticPr fontId="1"/>
  </si>
  <si>
    <t>経   済
事   業
雑負債</t>
    <rPh sb="12" eb="13">
      <t>ザツ</t>
    </rPh>
    <rPh sb="13" eb="15">
      <t>フサイ</t>
    </rPh>
    <phoneticPr fontId="1"/>
  </si>
  <si>
    <t>その他
固   定
負   債</t>
    <rPh sb="4" eb="5">
      <t>ガタマリ</t>
    </rPh>
    <rPh sb="8" eb="9">
      <t>サダム</t>
    </rPh>
    <rPh sb="10" eb="11">
      <t>フ</t>
    </rPh>
    <rPh sb="14" eb="15">
      <t>サイ</t>
    </rPh>
    <phoneticPr fontId="1"/>
  </si>
  <si>
    <t>その他の
信用事業
資　　  産</t>
    <rPh sb="0" eb="3">
      <t>ソノタ</t>
    </rPh>
    <rPh sb="5" eb="7">
      <t>シンヨウ</t>
    </rPh>
    <rPh sb="7" eb="9">
      <t>ジギョウ</t>
    </rPh>
    <rPh sb="10" eb="11">
      <t>シ</t>
    </rPh>
    <rPh sb="15" eb="16">
      <t>サン</t>
    </rPh>
    <phoneticPr fontId="1"/>
  </si>
  <si>
    <t>退   職
給   付
引当金</t>
    <rPh sb="0" eb="1">
      <t>シリゾ</t>
    </rPh>
    <rPh sb="4" eb="5">
      <t>ショク</t>
    </rPh>
    <rPh sb="6" eb="7">
      <t>キュウ</t>
    </rPh>
    <rPh sb="10" eb="11">
      <t>ヅケ</t>
    </rPh>
    <rPh sb="12" eb="15">
      <t>ヒキアテキン</t>
    </rPh>
    <phoneticPr fontId="1"/>
  </si>
  <si>
    <t>遭   難
救   助
引当金</t>
    <rPh sb="0" eb="1">
      <t>ア</t>
    </rPh>
    <rPh sb="4" eb="5">
      <t>ナン</t>
    </rPh>
    <rPh sb="6" eb="7">
      <t>スク</t>
    </rPh>
    <rPh sb="10" eb="11">
      <t>スケ</t>
    </rPh>
    <rPh sb="12" eb="15">
      <t>ヒキアテキン</t>
    </rPh>
    <phoneticPr fontId="1"/>
  </si>
  <si>
    <t>当  　 期
末 処 分
剰 余 金</t>
    <rPh sb="0" eb="1">
      <t>トウ</t>
    </rPh>
    <rPh sb="5" eb="6">
      <t>キ</t>
    </rPh>
    <rPh sb="7" eb="8">
      <t>マツ</t>
    </rPh>
    <rPh sb="9" eb="12">
      <t>ショブン</t>
    </rPh>
    <rPh sb="13" eb="18">
      <t>ジョウヨキン</t>
    </rPh>
    <phoneticPr fontId="1"/>
  </si>
  <si>
    <t>法定準備金</t>
    <rPh sb="0" eb="2">
      <t>ホウテイ</t>
    </rPh>
    <rPh sb="2" eb="5">
      <t>ジュンビキン</t>
    </rPh>
    <phoneticPr fontId="1"/>
  </si>
  <si>
    <t>（仙台計）</t>
    <rPh sb="1" eb="3">
      <t>センダイ</t>
    </rPh>
    <phoneticPr fontId="1"/>
  </si>
  <si>
    <t>仙　
台</t>
    <rPh sb="0" eb="1">
      <t>ヤマト</t>
    </rPh>
    <rPh sb="7" eb="8">
      <t>ダイ</t>
    </rPh>
    <phoneticPr fontId="1"/>
  </si>
  <si>
    <t>無
線
利
用
者</t>
    <rPh sb="0" eb="1">
      <t>ム</t>
    </rPh>
    <rPh sb="2" eb="3">
      <t>セン</t>
    </rPh>
    <rPh sb="4" eb="9">
      <t>リヨウシャ</t>
    </rPh>
    <phoneticPr fontId="1"/>
  </si>
  <si>
    <t>加
工
業
者</t>
    <rPh sb="0" eb="1">
      <t>カ</t>
    </rPh>
    <rPh sb="2" eb="3">
      <t>コウ</t>
    </rPh>
    <rPh sb="4" eb="7">
      <t>ギョウシャ</t>
    </rPh>
    <phoneticPr fontId="1"/>
  </si>
  <si>
    <t>共済
資金</t>
    <rPh sb="4" eb="5">
      <t>シ</t>
    </rPh>
    <rPh sb="5" eb="6">
      <t>キン</t>
    </rPh>
    <phoneticPr fontId="1"/>
  </si>
  <si>
    <t>貸　倒
引当金</t>
    <rPh sb="0" eb="1">
      <t>カシ</t>
    </rPh>
    <rPh sb="2" eb="3">
      <t>ダオレ</t>
    </rPh>
    <rPh sb="5" eb="8">
      <t>ヒキアテキン</t>
    </rPh>
    <phoneticPr fontId="1"/>
  </si>
  <si>
    <t>資　本
準備金</t>
    <rPh sb="0" eb="1">
      <t>シ</t>
    </rPh>
    <rPh sb="2" eb="3">
      <t>ホン</t>
    </rPh>
    <rPh sb="4" eb="7">
      <t>ジュンビキン</t>
    </rPh>
    <phoneticPr fontId="1"/>
  </si>
  <si>
    <t>利　益
準備金</t>
    <rPh sb="0" eb="1">
      <t>リ</t>
    </rPh>
    <rPh sb="2" eb="3">
      <t>エキ</t>
    </rPh>
    <rPh sb="4" eb="7">
      <t>ジュンビキン</t>
    </rPh>
    <phoneticPr fontId="1"/>
  </si>
  <si>
    <t>仙
台</t>
    <rPh sb="0" eb="1">
      <t>ヤマト</t>
    </rPh>
    <rPh sb="4" eb="5">
      <t>ダイ</t>
    </rPh>
    <phoneticPr fontId="1"/>
  </si>
  <si>
    <t>仙
台</t>
    <rPh sb="0" eb="1">
      <t>ヤマト</t>
    </rPh>
    <rPh sb="5" eb="6">
      <t>ダイ</t>
    </rPh>
    <phoneticPr fontId="1"/>
  </si>
  <si>
    <t>事業
年度</t>
    <rPh sb="0" eb="2">
      <t>ジギョウ</t>
    </rPh>
    <rPh sb="5" eb="7">
      <t>ネンド</t>
    </rPh>
    <phoneticPr fontId="1"/>
  </si>
  <si>
    <t xml:space="preserve">
  事業管理費</t>
    <phoneticPr fontId="1"/>
  </si>
  <si>
    <t>組       合       員       数</t>
    <phoneticPr fontId="1"/>
  </si>
  <si>
    <t>役  員  数</t>
    <phoneticPr fontId="1"/>
  </si>
  <si>
    <t>部　　　門　　　別　　　職　　　員　　　数</t>
    <phoneticPr fontId="1"/>
  </si>
  <si>
    <t>合
計</t>
    <phoneticPr fontId="1"/>
  </si>
  <si>
    <t>計</t>
    <phoneticPr fontId="1"/>
  </si>
  <si>
    <t>計</t>
    <phoneticPr fontId="1"/>
  </si>
  <si>
    <t>(石巻計)</t>
    <phoneticPr fontId="1"/>
  </si>
  <si>
    <t>合     　　計</t>
    <phoneticPr fontId="1"/>
  </si>
  <si>
    <t>（２）事業状況</t>
    <phoneticPr fontId="1"/>
  </si>
  <si>
    <t>② 共済事業</t>
    <phoneticPr fontId="1"/>
  </si>
  <si>
    <t>組　  合　  名</t>
    <phoneticPr fontId="1"/>
  </si>
  <si>
    <t>組　  合　  名</t>
    <phoneticPr fontId="1"/>
  </si>
  <si>
    <t>当 座 性</t>
    <phoneticPr fontId="1"/>
  </si>
  <si>
    <t>定 期 性</t>
    <phoneticPr fontId="1"/>
  </si>
  <si>
    <t>短　  期</t>
    <phoneticPr fontId="1"/>
  </si>
  <si>
    <t>長　  期</t>
    <phoneticPr fontId="1"/>
  </si>
  <si>
    <t>件　　数</t>
    <phoneticPr fontId="1"/>
  </si>
  <si>
    <t>受  入  高</t>
    <phoneticPr fontId="1"/>
  </si>
  <si>
    <t>供  給  高</t>
    <phoneticPr fontId="1"/>
  </si>
  <si>
    <t>受　入　高</t>
    <phoneticPr fontId="1"/>
  </si>
  <si>
    <t>供　給　高</t>
    <phoneticPr fontId="1"/>
  </si>
  <si>
    <t>受 入 高</t>
    <phoneticPr fontId="1"/>
  </si>
  <si>
    <t>供 給 高</t>
    <phoneticPr fontId="1"/>
  </si>
  <si>
    <t>合    　　　 計</t>
    <phoneticPr fontId="1"/>
  </si>
  <si>
    <t>合     　　　計</t>
    <phoneticPr fontId="1"/>
  </si>
  <si>
    <t>⑥ 加工事業</t>
    <phoneticPr fontId="1"/>
  </si>
  <si>
    <t>組   合   名</t>
    <phoneticPr fontId="1"/>
  </si>
  <si>
    <t>鮮　魚　類</t>
    <phoneticPr fontId="1"/>
  </si>
  <si>
    <t>貝  類</t>
    <phoneticPr fontId="1"/>
  </si>
  <si>
    <t>冷  凍  品</t>
    <phoneticPr fontId="1"/>
  </si>
  <si>
    <t>合           計</t>
    <phoneticPr fontId="1"/>
  </si>
  <si>
    <t>合         計</t>
    <phoneticPr fontId="1"/>
  </si>
  <si>
    <t>（３）財務状況</t>
    <phoneticPr fontId="1"/>
  </si>
  <si>
    <t>固　　　定　　　資　　　産</t>
    <phoneticPr fontId="1"/>
  </si>
  <si>
    <t>組  合  名</t>
    <phoneticPr fontId="1"/>
  </si>
  <si>
    <t>受　取
手　形</t>
    <phoneticPr fontId="1"/>
  </si>
  <si>
    <t>棚　卸
資　産</t>
    <phoneticPr fontId="1"/>
  </si>
  <si>
    <t>賞   与
引当金</t>
    <phoneticPr fontId="1"/>
  </si>
  <si>
    <t>うち当期
剰余金</t>
    <phoneticPr fontId="1"/>
  </si>
  <si>
    <t>合     　計</t>
    <phoneticPr fontId="1"/>
  </si>
  <si>
    <t>組   合   名</t>
    <phoneticPr fontId="1"/>
  </si>
  <si>
    <t>流　　　動　　　資　　　産</t>
    <rPh sb="0" eb="1">
      <t>リュウ</t>
    </rPh>
    <rPh sb="4" eb="5">
      <t>ドウ</t>
    </rPh>
    <rPh sb="8" eb="9">
      <t>シ</t>
    </rPh>
    <rPh sb="12" eb="13">
      <t>サン</t>
    </rPh>
    <phoneticPr fontId="1"/>
  </si>
  <si>
    <t>冷凍品</t>
    <phoneticPr fontId="1"/>
  </si>
  <si>
    <t>貝 類</t>
    <phoneticPr fontId="1"/>
  </si>
  <si>
    <t>目   的
積立金</t>
    <rPh sb="0" eb="1">
      <t>メ</t>
    </rPh>
    <rPh sb="4" eb="5">
      <t>マト</t>
    </rPh>
    <rPh sb="7" eb="10">
      <t>ツミタテキン</t>
    </rPh>
    <phoneticPr fontId="1"/>
  </si>
  <si>
    <t>当期
剰余金</t>
    <phoneticPr fontId="1"/>
  </si>
  <si>
    <t>地
区</t>
    <rPh sb="0" eb="1">
      <t>チ</t>
    </rPh>
    <rPh sb="7" eb="8">
      <t>ク</t>
    </rPh>
    <phoneticPr fontId="1"/>
  </si>
  <si>
    <t>設立
登記
年月日</t>
    <rPh sb="4" eb="5">
      <t>ノボル</t>
    </rPh>
    <rPh sb="5" eb="6">
      <t>キ</t>
    </rPh>
    <rPh sb="8" eb="9">
      <t>トシ</t>
    </rPh>
    <rPh sb="9" eb="10">
      <t>ツキ</t>
    </rPh>
    <rPh sb="10" eb="11">
      <t>ヒ</t>
    </rPh>
    <phoneticPr fontId="1"/>
  </si>
  <si>
    <t>法
人</t>
    <rPh sb="0" eb="1">
      <t>ホウ</t>
    </rPh>
    <rPh sb="4" eb="5">
      <t>ヒト</t>
    </rPh>
    <phoneticPr fontId="1"/>
  </si>
  <si>
    <t>そ
の
他
の
事
業</t>
    <rPh sb="4" eb="5">
      <t>ホカ</t>
    </rPh>
    <rPh sb="9" eb="12">
      <t>ジギョウ</t>
    </rPh>
    <phoneticPr fontId="1"/>
  </si>
  <si>
    <t>法人税等
調整額</t>
    <rPh sb="0" eb="3">
      <t>ホウジンゼイ</t>
    </rPh>
    <rPh sb="3" eb="4">
      <t>トウ</t>
    </rPh>
    <rPh sb="6" eb="8">
      <t>チョウセイ</t>
    </rPh>
    <rPh sb="8" eb="9">
      <t>ガク</t>
    </rPh>
    <phoneticPr fontId="1"/>
  </si>
  <si>
    <t>税引前
当期利益</t>
    <phoneticPr fontId="1"/>
  </si>
  <si>
    <t>経常利益
又は損益</t>
    <rPh sb="6" eb="7">
      <t>マタ</t>
    </rPh>
    <phoneticPr fontId="1"/>
  </si>
  <si>
    <t>前期繰越
剰余金</t>
    <rPh sb="0" eb="2">
      <t>ゼンキ</t>
    </rPh>
    <rPh sb="2" eb="4">
      <t>クリコシ</t>
    </rPh>
    <phoneticPr fontId="1"/>
  </si>
  <si>
    <t>地
区</t>
    <rPh sb="3" eb="4">
      <t>ク</t>
    </rPh>
    <phoneticPr fontId="1"/>
  </si>
  <si>
    <t>合
計</t>
    <phoneticPr fontId="1"/>
  </si>
  <si>
    <t>監
事</t>
    <rPh sb="0" eb="1">
      <t>ラン</t>
    </rPh>
    <rPh sb="7" eb="8">
      <t>コト</t>
    </rPh>
    <phoneticPr fontId="1"/>
  </si>
  <si>
    <t>非
常
勤
理
事</t>
    <rPh sb="0" eb="1">
      <t>ヒ</t>
    </rPh>
    <rPh sb="2" eb="3">
      <t>ツネ</t>
    </rPh>
    <rPh sb="4" eb="5">
      <t>ツトム</t>
    </rPh>
    <rPh sb="7" eb="8">
      <t>リ</t>
    </rPh>
    <rPh sb="10" eb="11">
      <t>コト</t>
    </rPh>
    <phoneticPr fontId="1"/>
  </si>
  <si>
    <t>常
勤
理
事</t>
    <rPh sb="0" eb="1">
      <t>ツネ</t>
    </rPh>
    <rPh sb="3" eb="4">
      <t>ツトム</t>
    </rPh>
    <rPh sb="6" eb="7">
      <t>リ</t>
    </rPh>
    <rPh sb="9" eb="10">
      <t>コト</t>
    </rPh>
    <phoneticPr fontId="1"/>
  </si>
  <si>
    <t>合
計</t>
    <phoneticPr fontId="1"/>
  </si>
  <si>
    <t>法
人</t>
    <rPh sb="0" eb="1">
      <t>ホウジン</t>
    </rPh>
    <rPh sb="6" eb="7">
      <t>ヒト</t>
    </rPh>
    <phoneticPr fontId="1"/>
  </si>
  <si>
    <t>事業
利益</t>
    <phoneticPr fontId="1"/>
  </si>
  <si>
    <t>事業外
収益</t>
    <phoneticPr fontId="1"/>
  </si>
  <si>
    <t>事業外
費用</t>
    <phoneticPr fontId="1"/>
  </si>
  <si>
    <t>特別
利益</t>
    <phoneticPr fontId="1"/>
  </si>
  <si>
    <t>特別
損失</t>
    <phoneticPr fontId="1"/>
  </si>
  <si>
    <t>共 済
貸付金</t>
    <rPh sb="5" eb="8">
      <t>カシツケキン</t>
    </rPh>
    <phoneticPr fontId="1"/>
  </si>
  <si>
    <t>固　　定　　負　　債</t>
    <rPh sb="0" eb="1">
      <t>カタ</t>
    </rPh>
    <rPh sb="3" eb="4">
      <t>サダム</t>
    </rPh>
    <rPh sb="6" eb="7">
      <t>フ</t>
    </rPh>
    <rPh sb="9" eb="10">
      <t>サイ</t>
    </rPh>
    <phoneticPr fontId="1"/>
  </si>
  <si>
    <t>短   期
借入金</t>
    <phoneticPr fontId="1"/>
  </si>
  <si>
    <t>繰
延
税
金
負
債</t>
    <rPh sb="0" eb="1">
      <t>クリ</t>
    </rPh>
    <rPh sb="2" eb="3">
      <t>ノベ</t>
    </rPh>
    <rPh sb="4" eb="5">
      <t>ゼイ</t>
    </rPh>
    <rPh sb="6" eb="7">
      <t>キン</t>
    </rPh>
    <rPh sb="8" eb="9">
      <t>フ</t>
    </rPh>
    <rPh sb="10" eb="11">
      <t>サイ</t>
    </rPh>
    <phoneticPr fontId="1"/>
  </si>
  <si>
    <t>未収共済
付加収入</t>
    <rPh sb="6" eb="8">
      <t>フカ</t>
    </rPh>
    <rPh sb="8" eb="10">
      <t>シュウニュウ</t>
    </rPh>
    <phoneticPr fontId="1"/>
  </si>
  <si>
    <t>経済事業
未収金</t>
    <rPh sb="6" eb="9">
      <t>ミシュウキン</t>
    </rPh>
    <phoneticPr fontId="1"/>
  </si>
  <si>
    <t>経済事業
雑資産</t>
    <rPh sb="6" eb="7">
      <t>ザツ</t>
    </rPh>
    <rPh sb="7" eb="9">
      <t>シサン</t>
    </rPh>
    <phoneticPr fontId="1"/>
  </si>
  <si>
    <t>その他の
流動資産</t>
    <rPh sb="6" eb="8">
      <t>リュウドウ</t>
    </rPh>
    <rPh sb="8" eb="10">
      <t>シサン</t>
    </rPh>
    <phoneticPr fontId="1"/>
  </si>
  <si>
    <t>賦課金
仮受金</t>
    <rPh sb="5" eb="6">
      <t>カリ</t>
    </rPh>
    <rPh sb="6" eb="7">
      <t>ウケ</t>
    </rPh>
    <rPh sb="7" eb="8">
      <t>キン</t>
    </rPh>
    <phoneticPr fontId="1"/>
  </si>
  <si>
    <t>特　別
準備金</t>
    <rPh sb="5" eb="8">
      <t>ジュンビキン</t>
    </rPh>
    <phoneticPr fontId="1"/>
  </si>
  <si>
    <t>特　別
積立金</t>
    <rPh sb="0" eb="1">
      <t>トク</t>
    </rPh>
    <rPh sb="2" eb="3">
      <t>ベツ</t>
    </rPh>
    <rPh sb="5" eb="7">
      <t>ツミタテ</t>
    </rPh>
    <rPh sb="7" eb="8">
      <t>キン</t>
    </rPh>
    <phoneticPr fontId="1"/>
  </si>
  <si>
    <t>負債
合計</t>
    <phoneticPr fontId="1"/>
  </si>
  <si>
    <t>共済
借入金</t>
    <phoneticPr fontId="1"/>
  </si>
  <si>
    <t>支払
手形</t>
    <phoneticPr fontId="1"/>
  </si>
  <si>
    <t>純　　資　　産</t>
    <rPh sb="0" eb="1">
      <t>ジュン</t>
    </rPh>
    <rPh sb="3" eb="4">
      <t>シ</t>
    </rPh>
    <rPh sb="6" eb="7">
      <t>サン</t>
    </rPh>
    <phoneticPr fontId="1"/>
  </si>
  <si>
    <t>塩干
魚貝類</t>
    <phoneticPr fontId="1"/>
  </si>
  <si>
    <t>その他の共済事業負債</t>
    <rPh sb="4" eb="6">
      <t>キョウサイ</t>
    </rPh>
    <rPh sb="6" eb="7">
      <t>ゴト</t>
    </rPh>
    <rPh sb="7" eb="8">
      <t>ギョウ</t>
    </rPh>
    <rPh sb="8" eb="9">
      <t>フ</t>
    </rPh>
    <rPh sb="9" eb="10">
      <t>サイ</t>
    </rPh>
    <phoneticPr fontId="1"/>
  </si>
  <si>
    <t>その他の引当金等</t>
    <rPh sb="2" eb="3">
      <t>タ</t>
    </rPh>
    <rPh sb="4" eb="7">
      <t>ヒキアテキン</t>
    </rPh>
    <rPh sb="7" eb="8">
      <t>トウ</t>
    </rPh>
    <phoneticPr fontId="1"/>
  </si>
  <si>
    <t>回転
出資金</t>
    <rPh sb="3" eb="6">
      <t>シュッシキン</t>
    </rPh>
    <phoneticPr fontId="1"/>
  </si>
  <si>
    <t>（単位：千円）</t>
    <rPh sb="1" eb="3">
      <t>タンイ</t>
    </rPh>
    <rPh sb="4" eb="6">
      <t>センエン</t>
    </rPh>
    <phoneticPr fontId="1"/>
  </si>
  <si>
    <t>（単位：件，千円）</t>
    <rPh sb="1" eb="3">
      <t>タンイ</t>
    </rPh>
    <rPh sb="4" eb="5">
      <t>ケン</t>
    </rPh>
    <rPh sb="6" eb="8">
      <t>センエン</t>
    </rPh>
    <phoneticPr fontId="1"/>
  </si>
  <si>
    <t>（単位：ｔ，千円）</t>
    <rPh sb="1" eb="3">
      <t>タンイ</t>
    </rPh>
    <rPh sb="6" eb="8">
      <t>センエン</t>
    </rPh>
    <phoneticPr fontId="1"/>
  </si>
  <si>
    <t>預け金</t>
    <rPh sb="2" eb="3">
      <t>キン</t>
    </rPh>
    <phoneticPr fontId="1"/>
  </si>
  <si>
    <t>(気仙沼計)</t>
    <phoneticPr fontId="1"/>
  </si>
  <si>
    <t>S39.12. 6</t>
    <phoneticPr fontId="1"/>
  </si>
  <si>
    <t>7.1～6.30</t>
    <phoneticPr fontId="1"/>
  </si>
  <si>
    <t>H2. 3. 9</t>
    <phoneticPr fontId="1"/>
  </si>
  <si>
    <t>(石巻計)</t>
    <phoneticPr fontId="1"/>
  </si>
  <si>
    <t>合     　　計</t>
    <phoneticPr fontId="1"/>
  </si>
  <si>
    <t>S49.12. 9</t>
    <phoneticPr fontId="1"/>
  </si>
  <si>
    <t>宮 城 県 旋 網</t>
    <phoneticPr fontId="1"/>
  </si>
  <si>
    <t>宮 城 県旋 網</t>
    <phoneticPr fontId="1"/>
  </si>
  <si>
    <t>宮城県
近海底曳網</t>
    <rPh sb="0" eb="3">
      <t>ミヤギケン</t>
    </rPh>
    <rPh sb="4" eb="6">
      <t>キンカイ</t>
    </rPh>
    <rPh sb="6" eb="8">
      <t>ソコビ</t>
    </rPh>
    <rPh sb="8" eb="9">
      <t>アミ</t>
    </rPh>
    <phoneticPr fontId="1"/>
  </si>
  <si>
    <t>宮城県
近海底曳網</t>
    <phoneticPr fontId="1"/>
  </si>
  <si>
    <t>宮城県
近海底曳網</t>
    <rPh sb="0" eb="3">
      <t>ミヤギケン</t>
    </rPh>
    <rPh sb="4" eb="6">
      <t>キンカイ</t>
    </rPh>
    <rPh sb="6" eb="9">
      <t>ソコビキアミ</t>
    </rPh>
    <phoneticPr fontId="1"/>
  </si>
  <si>
    <t>宮城県
近海底曳網</t>
    <rPh sb="0" eb="3">
      <t>ミヤギケン</t>
    </rPh>
    <rPh sb="4" eb="6">
      <t>キンカイ</t>
    </rPh>
    <phoneticPr fontId="1"/>
  </si>
  <si>
    <t>石
巻</t>
    <rPh sb="0" eb="1">
      <t>イシ</t>
    </rPh>
    <rPh sb="8" eb="9">
      <t>カン</t>
    </rPh>
    <phoneticPr fontId="1"/>
  </si>
  <si>
    <r>
      <rPr>
        <sz val="9"/>
        <rFont val="ＭＳ Ｐ明朝"/>
        <family val="1"/>
        <charset val="128"/>
      </rPr>
      <t>正
組
合
員
資
格</t>
    </r>
    <r>
      <rPr>
        <sz val="8"/>
        <rFont val="ＭＳ Ｐ明朝"/>
        <family val="1"/>
        <charset val="128"/>
      </rPr>
      <t xml:space="preserve">
</t>
    </r>
    <r>
      <rPr>
        <sz val="6"/>
        <rFont val="ＭＳ Ｐ明朝"/>
        <family val="1"/>
        <charset val="128"/>
      </rPr>
      <t>（従事
日数）</t>
    </r>
    <rPh sb="0" eb="1">
      <t>セイ</t>
    </rPh>
    <rPh sb="2" eb="3">
      <t>グミ</t>
    </rPh>
    <rPh sb="4" eb="5">
      <t>ゴウ</t>
    </rPh>
    <rPh sb="6" eb="7">
      <t>イン</t>
    </rPh>
    <rPh sb="8" eb="9">
      <t>シ</t>
    </rPh>
    <rPh sb="10" eb="11">
      <t>カク</t>
    </rPh>
    <rPh sb="14" eb="16">
      <t>ジュウジ</t>
    </rPh>
    <rPh sb="17" eb="19">
      <t>ニッスウ</t>
    </rPh>
    <phoneticPr fontId="1"/>
  </si>
  <si>
    <t>石
巻</t>
    <rPh sb="0" eb="1">
      <t>イシ</t>
    </rPh>
    <rPh sb="6" eb="7">
      <t>カン</t>
    </rPh>
    <phoneticPr fontId="1"/>
  </si>
  <si>
    <t>建　設
仮勘定</t>
    <rPh sb="5" eb="6">
      <t>カリ</t>
    </rPh>
    <rPh sb="6" eb="8">
      <t>カンジョウ</t>
    </rPh>
    <phoneticPr fontId="1"/>
  </si>
  <si>
    <t>無　形
固　定
資　産</t>
    <rPh sb="4" eb="5">
      <t>コテイ</t>
    </rPh>
    <rPh sb="6" eb="7">
      <t>コテイ</t>
    </rPh>
    <rPh sb="8" eb="9">
      <t>シ</t>
    </rPh>
    <rPh sb="10" eb="11">
      <t>サン</t>
    </rPh>
    <phoneticPr fontId="1"/>
  </si>
  <si>
    <t>外　部
出　資</t>
    <phoneticPr fontId="1"/>
  </si>
  <si>
    <t>その他
の固定
資　産</t>
    <rPh sb="5" eb="7">
      <t>コテイ</t>
    </rPh>
    <rPh sb="8" eb="9">
      <t>シ</t>
    </rPh>
    <rPh sb="10" eb="11">
      <t>サン</t>
    </rPh>
    <phoneticPr fontId="1"/>
  </si>
  <si>
    <t>資　産
合　計</t>
    <phoneticPr fontId="1"/>
  </si>
  <si>
    <t>法 人 税
住 民 税
及 び
事 業 税</t>
    <rPh sb="4" eb="5">
      <t>ゼイ</t>
    </rPh>
    <rPh sb="6" eb="11">
      <t>ジュウミンゼイ</t>
    </rPh>
    <rPh sb="12" eb="13">
      <t>オヨ</t>
    </rPh>
    <rPh sb="16" eb="19">
      <t>ジギョウ</t>
    </rPh>
    <rPh sb="20" eb="21">
      <t>ゼイ</t>
    </rPh>
    <phoneticPr fontId="1"/>
  </si>
  <si>
    <t>石
巻</t>
    <rPh sb="0" eb="1">
      <t>イシ</t>
    </rPh>
    <rPh sb="6" eb="7">
      <t>カン</t>
    </rPh>
    <phoneticPr fontId="1"/>
  </si>
  <si>
    <t>冷凍・冷蔵
(冷凍及び
保管料)</t>
    <rPh sb="8" eb="10">
      <t>レイトウ</t>
    </rPh>
    <rPh sb="10" eb="11">
      <t>オヨ</t>
    </rPh>
    <rPh sb="13" eb="16">
      <t>ホカンリョウ</t>
    </rPh>
    <phoneticPr fontId="1"/>
  </si>
  <si>
    <t>当座性
貯金</t>
    <phoneticPr fontId="1"/>
  </si>
  <si>
    <t>定期性
貯金</t>
    <phoneticPr fontId="1"/>
  </si>
  <si>
    <t xml:space="preserve">              ① 信用事業</t>
    <phoneticPr fontId="1"/>
  </si>
  <si>
    <t xml:space="preserve">         ④ 販売事業</t>
    <phoneticPr fontId="1"/>
  </si>
  <si>
    <t xml:space="preserve">                ① 貸借対照表</t>
    <phoneticPr fontId="1"/>
  </si>
  <si>
    <t xml:space="preserve">              ② 損益計算書</t>
    <phoneticPr fontId="1"/>
  </si>
  <si>
    <t>4.1～3.31</t>
    <phoneticPr fontId="1"/>
  </si>
  <si>
    <t>気仙沼</t>
    <rPh sb="0" eb="3">
      <t>ケセンヌマ</t>
    </rPh>
    <phoneticPr fontId="1"/>
  </si>
  <si>
    <t>気
仙
沼</t>
    <rPh sb="0" eb="1">
      <t>キ</t>
    </rPh>
    <rPh sb="2" eb="3">
      <t>セン</t>
    </rPh>
    <rPh sb="4" eb="5">
      <t>ヌマ</t>
    </rPh>
    <phoneticPr fontId="1"/>
  </si>
  <si>
    <t>気
仙
沼</t>
    <phoneticPr fontId="1"/>
  </si>
  <si>
    <t>気
仙
沼</t>
    <phoneticPr fontId="1"/>
  </si>
  <si>
    <t>気
仙
沼</t>
    <phoneticPr fontId="1"/>
  </si>
  <si>
    <t>その他</t>
    <phoneticPr fontId="1"/>
  </si>
  <si>
    <t xml:space="preserve"> </t>
    <phoneticPr fontId="1"/>
  </si>
  <si>
    <t>1.1～12.31</t>
    <phoneticPr fontId="1"/>
  </si>
  <si>
    <t xml:space="preserve">気 仙 沼 </t>
    <phoneticPr fontId="1"/>
  </si>
  <si>
    <t>気 仙 沼</t>
  </si>
  <si>
    <t>気 仙 沼</t>
    <phoneticPr fontId="1"/>
  </si>
  <si>
    <t xml:space="preserve">気 仙 沼 </t>
  </si>
  <si>
    <t xml:space="preserve">気 仙 沼 </t>
    <phoneticPr fontId="1"/>
  </si>
  <si>
    <t xml:space="preserve">
うち
女性組合
員</t>
    <rPh sb="4" eb="6">
      <t>ジョセイ</t>
    </rPh>
    <rPh sb="6" eb="10">
      <t>クミアイイン</t>
    </rPh>
    <phoneticPr fontId="1"/>
  </si>
  <si>
    <t>S24.12. 5</t>
    <phoneticPr fontId="1"/>
  </si>
  <si>
    <t>手形
借入金</t>
    <phoneticPr fontId="1"/>
  </si>
  <si>
    <t>証書
借入金</t>
    <phoneticPr fontId="1"/>
  </si>
  <si>
    <t>処分
未済
持分</t>
    <rPh sb="0" eb="2">
      <t>ショブン</t>
    </rPh>
    <rPh sb="3" eb="4">
      <t>ミ</t>
    </rPh>
    <rPh sb="4" eb="5">
      <t>ズ</t>
    </rPh>
    <rPh sb="6" eb="8">
      <t>モチブン</t>
    </rPh>
    <phoneticPr fontId="1"/>
  </si>
  <si>
    <t>評価
差額金</t>
    <rPh sb="0" eb="1">
      <t>ヒョウ</t>
    </rPh>
    <rPh sb="1" eb="2">
      <t>アタイ</t>
    </rPh>
    <rPh sb="3" eb="5">
      <t>サガク</t>
    </rPh>
    <rPh sb="5" eb="6">
      <t>キン</t>
    </rPh>
    <phoneticPr fontId="1"/>
  </si>
  <si>
    <t>再評
価差
額金</t>
    <rPh sb="0" eb="1">
      <t>サイ</t>
    </rPh>
    <rPh sb="1" eb="2">
      <t>ヒョウ</t>
    </rPh>
    <rPh sb="3" eb="4">
      <t>アタイ</t>
    </rPh>
    <rPh sb="4" eb="5">
      <t>サ</t>
    </rPh>
    <rPh sb="6" eb="7">
      <t>ガク</t>
    </rPh>
    <rPh sb="7" eb="8">
      <t>キン</t>
    </rPh>
    <phoneticPr fontId="1"/>
  </si>
  <si>
    <t>未払
法人
税等</t>
    <rPh sb="0" eb="2">
      <t>ミバラ</t>
    </rPh>
    <rPh sb="3" eb="5">
      <t>ホウジン</t>
    </rPh>
    <rPh sb="6" eb="7">
      <t>ゼイ</t>
    </rPh>
    <rPh sb="7" eb="8">
      <t>トウ</t>
    </rPh>
    <phoneticPr fontId="1"/>
  </si>
  <si>
    <t>気仙沼遠洋</t>
  </si>
  <si>
    <t>気仙沼遠洋</t>
    <phoneticPr fontId="1"/>
  </si>
  <si>
    <t>気仙沼遠洋</t>
    <phoneticPr fontId="1"/>
  </si>
  <si>
    <t>負債
及び
純資産
合計</t>
    <rPh sb="6" eb="7">
      <t>ジュン</t>
    </rPh>
    <rPh sb="7" eb="9">
      <t>シサン</t>
    </rPh>
    <rPh sb="10" eb="12">
      <t>ゴウケイ</t>
    </rPh>
    <phoneticPr fontId="1"/>
  </si>
  <si>
    <t>渡 波 漁 船</t>
  </si>
  <si>
    <t>渡 波 漁 船</t>
    <phoneticPr fontId="1"/>
  </si>
  <si>
    <t>宮城県旋網</t>
  </si>
  <si>
    <t>宮城県旋網</t>
    <phoneticPr fontId="1"/>
  </si>
  <si>
    <t>気 仙 沼</t>
    <phoneticPr fontId="1"/>
  </si>
  <si>
    <t>気 仙 沼 遠 洋</t>
    <phoneticPr fontId="1"/>
  </si>
  <si>
    <t>塩釜地区機船</t>
    <rPh sb="0" eb="6">
      <t>シオガマチクキセン</t>
    </rPh>
    <phoneticPr fontId="1"/>
  </si>
  <si>
    <t xml:space="preserve">  ② 共済事業（つづき）</t>
    <phoneticPr fontId="1"/>
  </si>
  <si>
    <t xml:space="preserve">   ③ 購買事業</t>
    <phoneticPr fontId="1"/>
  </si>
  <si>
    <t xml:space="preserve">   ③ 購買事業（つづき）</t>
    <phoneticPr fontId="1"/>
  </si>
  <si>
    <t xml:space="preserve">  ⑤ 製氷・冷凍・冷蔵</t>
    <phoneticPr fontId="1"/>
  </si>
  <si>
    <t xml:space="preserve">   ① 貸借対照表（つづき）</t>
    <phoneticPr fontId="1"/>
  </si>
  <si>
    <t xml:space="preserve">  ① 貸借対照表（つづき）</t>
    <phoneticPr fontId="1"/>
  </si>
  <si>
    <t xml:space="preserve">   ② 損益計算書（つづき）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</si>
</sst>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\-#,##0.0"/>
    <numFmt numFmtId="177" formatCode="0.0"/>
    <numFmt numFmtId="178" formatCode="#,##0;&quot;△&quot;#,##0"/>
    <numFmt numFmtId="179" formatCode="#,##0;&quot;△ &quot;#,##0"/>
    <numFmt numFmtId="180" formatCode="#,##0.0;&quot;¥&quot;\!\-#,##0.0"/>
  </numFmts>
  <fonts count="20" x14ac:knownFonts="1">
    <font>
      <sz val="11"/>
      <name val="Meiryo UI"/>
      <family val="3"/>
      <charset val="128"/>
    </font>
    <font>
      <sz val="14"/>
      <name val="Terminal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Terminal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</cellStyleXfs>
  <cellXfs count="567">
    <xf numFmtId="0" fontId="0" fillId="0" borderId="0" xfId="0"/>
    <xf numFmtId="37" fontId="5" fillId="0" borderId="0" xfId="3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37" fontId="6" fillId="0" borderId="0" xfId="5" applyNumberFormat="1" applyFont="1" applyFill="1" applyBorder="1" applyAlignment="1" applyProtection="1">
      <alignment vertical="center"/>
    </xf>
    <xf numFmtId="37" fontId="5" fillId="0" borderId="0" xfId="5" applyNumberFormat="1" applyFont="1" applyFill="1" applyAlignment="1" applyProtection="1">
      <alignment vertical="center"/>
    </xf>
    <xf numFmtId="37" fontId="5" fillId="0" borderId="0" xfId="5" applyFont="1" applyFill="1" applyAlignment="1">
      <alignment vertical="center"/>
    </xf>
    <xf numFmtId="37" fontId="5" fillId="0" borderId="0" xfId="4" applyNumberFormat="1" applyFont="1" applyFill="1" applyAlignment="1" applyProtection="1">
      <alignment vertical="center"/>
    </xf>
    <xf numFmtId="37" fontId="4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37" fontId="2" fillId="0" borderId="0" xfId="0" applyNumberFormat="1" applyFont="1" applyFill="1" applyAlignment="1" applyProtection="1">
      <alignment vertical="center"/>
    </xf>
    <xf numFmtId="176" fontId="2" fillId="0" borderId="0" xfId="0" applyNumberFormat="1" applyFont="1" applyFill="1" applyAlignment="1" applyProtection="1">
      <alignment vertical="center"/>
    </xf>
    <xf numFmtId="37" fontId="2" fillId="0" borderId="0" xfId="0" applyNumberFormat="1" applyFont="1" applyFill="1" applyAlignment="1" applyProtection="1">
      <alignment horizontal="center" vertical="center"/>
    </xf>
    <xf numFmtId="3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37" fontId="3" fillId="0" borderId="0" xfId="0" applyNumberFormat="1" applyFont="1" applyFill="1" applyBorder="1" applyAlignment="1" applyProtection="1">
      <alignment horizontal="center" vertical="center"/>
    </xf>
    <xf numFmtId="37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37" fontId="2" fillId="0" borderId="0" xfId="0" applyNumberFormat="1" applyFont="1" applyFill="1" applyBorder="1" applyAlignment="1" applyProtection="1">
      <alignment horizontal="center" vertical="center"/>
    </xf>
    <xf numFmtId="37" fontId="7" fillId="0" borderId="1" xfId="0" applyNumberFormat="1" applyFont="1" applyFill="1" applyBorder="1" applyAlignment="1" applyProtection="1">
      <alignment horizontal="center" vertical="center"/>
    </xf>
    <xf numFmtId="37" fontId="5" fillId="0" borderId="0" xfId="3" applyNumberFormat="1" applyFont="1" applyFill="1" applyAlignment="1" applyProtection="1">
      <alignment vertical="center"/>
    </xf>
    <xf numFmtId="37" fontId="5" fillId="0" borderId="0" xfId="3" applyFont="1" applyFill="1" applyAlignment="1">
      <alignment vertical="center" shrinkToFit="1"/>
    </xf>
    <xf numFmtId="37" fontId="5" fillId="0" borderId="0" xfId="3" applyFont="1" applyFill="1" applyAlignment="1" applyProtection="1">
      <alignment horizontal="center" vertical="center"/>
    </xf>
    <xf numFmtId="37" fontId="3" fillId="0" borderId="2" xfId="3" applyNumberFormat="1" applyFont="1" applyFill="1" applyBorder="1" applyAlignment="1" applyProtection="1">
      <alignment horizontal="left" vertical="center"/>
    </xf>
    <xf numFmtId="37" fontId="3" fillId="0" borderId="2" xfId="3" applyNumberFormat="1" applyFont="1" applyFill="1" applyBorder="1" applyAlignment="1" applyProtection="1">
      <alignment horizontal="center" vertical="center"/>
    </xf>
    <xf numFmtId="37" fontId="5" fillId="0" borderId="2" xfId="3" applyNumberFormat="1" applyFont="1" applyFill="1" applyBorder="1" applyAlignment="1" applyProtection="1">
      <alignment vertical="center"/>
    </xf>
    <xf numFmtId="37" fontId="3" fillId="0" borderId="2" xfId="3" applyFont="1" applyFill="1" applyBorder="1" applyAlignment="1" applyProtection="1">
      <alignment horizontal="left" vertical="center"/>
    </xf>
    <xf numFmtId="37" fontId="5" fillId="0" borderId="2" xfId="3" applyFont="1" applyFill="1" applyBorder="1" applyAlignment="1">
      <alignment vertical="center" shrinkToFit="1"/>
    </xf>
    <xf numFmtId="37" fontId="5" fillId="0" borderId="2" xfId="3" applyFont="1" applyFill="1" applyBorder="1" applyAlignment="1">
      <alignment vertical="center"/>
    </xf>
    <xf numFmtId="37" fontId="5" fillId="0" borderId="0" xfId="3" applyFont="1" applyFill="1" applyBorder="1" applyAlignment="1">
      <alignment vertical="center"/>
    </xf>
    <xf numFmtId="37" fontId="3" fillId="0" borderId="0" xfId="3" applyNumberFormat="1" applyFont="1" applyFill="1" applyBorder="1" applyAlignment="1" applyProtection="1">
      <alignment horizontal="left" vertical="center"/>
    </xf>
    <xf numFmtId="37" fontId="5" fillId="0" borderId="0" xfId="3" applyNumberFormat="1" applyFont="1" applyFill="1" applyBorder="1" applyAlignment="1" applyProtection="1">
      <alignment vertical="center"/>
    </xf>
    <xf numFmtId="37" fontId="6" fillId="0" borderId="3" xfId="3" applyNumberFormat="1" applyFont="1" applyFill="1" applyBorder="1" applyAlignment="1" applyProtection="1">
      <alignment horizontal="center"/>
    </xf>
    <xf numFmtId="37" fontId="6" fillId="0" borderId="4" xfId="3" applyNumberFormat="1" applyFont="1" applyFill="1" applyBorder="1" applyAlignment="1" applyProtection="1">
      <alignment horizontal="center" vertical="center"/>
    </xf>
    <xf numFmtId="37" fontId="6" fillId="0" borderId="5" xfId="3" applyNumberFormat="1" applyFont="1" applyFill="1" applyBorder="1" applyAlignment="1" applyProtection="1">
      <alignment horizontal="center" vertical="top"/>
    </xf>
    <xf numFmtId="37" fontId="6" fillId="0" borderId="1" xfId="3" applyNumberFormat="1" applyFont="1" applyFill="1" applyBorder="1" applyAlignment="1" applyProtection="1">
      <alignment horizontal="center" vertical="center"/>
    </xf>
    <xf numFmtId="37" fontId="6" fillId="0" borderId="6" xfId="3" applyNumberFormat="1" applyFont="1" applyFill="1" applyBorder="1" applyAlignment="1" applyProtection="1">
      <alignment horizontal="center" vertical="center"/>
    </xf>
    <xf numFmtId="37" fontId="6" fillId="0" borderId="7" xfId="3" applyNumberFormat="1" applyFont="1" applyFill="1" applyBorder="1" applyAlignment="1" applyProtection="1">
      <alignment horizontal="center" vertical="center"/>
    </xf>
    <xf numFmtId="37" fontId="6" fillId="0" borderId="8" xfId="3" applyFont="1" applyFill="1" applyBorder="1" applyAlignment="1" applyProtection="1">
      <alignment horizontal="center" vertical="center"/>
    </xf>
    <xf numFmtId="37" fontId="6" fillId="0" borderId="6" xfId="3" applyFont="1" applyFill="1" applyBorder="1" applyAlignment="1" applyProtection="1">
      <alignment horizontal="center" vertical="center" shrinkToFit="1"/>
    </xf>
    <xf numFmtId="37" fontId="6" fillId="0" borderId="6" xfId="3" applyFont="1" applyFill="1" applyBorder="1" applyAlignment="1" applyProtection="1">
      <alignment horizontal="center" vertical="center"/>
    </xf>
    <xf numFmtId="37" fontId="6" fillId="0" borderId="8" xfId="3" applyNumberFormat="1" applyFont="1" applyFill="1" applyBorder="1" applyAlignment="1" applyProtection="1">
      <alignment horizontal="center" vertical="center"/>
    </xf>
    <xf numFmtId="37" fontId="6" fillId="0" borderId="9" xfId="3" applyNumberFormat="1" applyFont="1" applyFill="1" applyBorder="1" applyAlignment="1" applyProtection="1">
      <alignment horizontal="center" vertical="center"/>
    </xf>
    <xf numFmtId="37" fontId="5" fillId="0" borderId="0" xfId="0" applyNumberFormat="1" applyFont="1" applyFill="1" applyAlignment="1" applyProtection="1">
      <alignment vertical="center"/>
    </xf>
    <xf numFmtId="37" fontId="5" fillId="0" borderId="0" xfId="0" applyNumberFormat="1" applyFont="1" applyFill="1" applyAlignment="1" applyProtection="1">
      <alignment horizontal="center" vertical="center"/>
    </xf>
    <xf numFmtId="37" fontId="5" fillId="0" borderId="2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Border="1" applyAlignment="1" applyProtection="1">
      <alignment vertical="center"/>
    </xf>
    <xf numFmtId="37" fontId="3" fillId="0" borderId="2" xfId="0" applyNumberFormat="1" applyFont="1" applyFill="1" applyBorder="1" applyAlignment="1" applyProtection="1">
      <alignment horizontal="left" vertical="center"/>
    </xf>
    <xf numFmtId="37" fontId="7" fillId="0" borderId="8" xfId="0" applyNumberFormat="1" applyFont="1" applyFill="1" applyBorder="1" applyAlignment="1" applyProtection="1">
      <alignment horizontal="center" vertical="center"/>
    </xf>
    <xf numFmtId="37" fontId="7" fillId="0" borderId="6" xfId="0" applyNumberFormat="1" applyFont="1" applyFill="1" applyBorder="1" applyAlignment="1" applyProtection="1">
      <alignment horizontal="center" vertical="center"/>
    </xf>
    <xf numFmtId="37" fontId="7" fillId="0" borderId="11" xfId="0" applyNumberFormat="1" applyFont="1" applyFill="1" applyBorder="1" applyAlignment="1" applyProtection="1">
      <alignment horizontal="center" vertical="center"/>
    </xf>
    <xf numFmtId="37" fontId="5" fillId="0" borderId="0" xfId="5" applyNumberFormat="1" applyFont="1" applyFill="1" applyAlignment="1" applyProtection="1">
      <alignment horizontal="center" vertical="center"/>
    </xf>
    <xf numFmtId="37" fontId="4" fillId="0" borderId="0" xfId="5" applyNumberFormat="1" applyFont="1" applyFill="1" applyAlignment="1" applyProtection="1">
      <alignment vertical="center"/>
    </xf>
    <xf numFmtId="37" fontId="3" fillId="0" borderId="2" xfId="5" applyNumberFormat="1" applyFont="1" applyFill="1" applyBorder="1" applyAlignment="1" applyProtection="1">
      <alignment vertical="center"/>
    </xf>
    <xf numFmtId="37" fontId="5" fillId="0" borderId="2" xfId="5" applyNumberFormat="1" applyFont="1" applyFill="1" applyBorder="1" applyAlignment="1" applyProtection="1">
      <alignment vertical="center"/>
    </xf>
    <xf numFmtId="37" fontId="5" fillId="0" borderId="0" xfId="5" applyNumberFormat="1" applyFont="1" applyFill="1" applyBorder="1" applyAlignment="1" applyProtection="1">
      <alignment vertical="center"/>
    </xf>
    <xf numFmtId="37" fontId="5" fillId="0" borderId="2" xfId="5" applyFont="1" applyFill="1" applyBorder="1" applyAlignment="1">
      <alignment vertical="center"/>
    </xf>
    <xf numFmtId="37" fontId="6" fillId="0" borderId="2" xfId="5" applyNumberFormat="1" applyFont="1" applyFill="1" applyBorder="1" applyAlignment="1" applyProtection="1">
      <alignment horizontal="center" vertical="center"/>
    </xf>
    <xf numFmtId="37" fontId="6" fillId="0" borderId="9" xfId="5" applyNumberFormat="1" applyFont="1" applyFill="1" applyBorder="1" applyAlignment="1" applyProtection="1">
      <alignment horizontal="center" vertical="center" wrapText="1"/>
    </xf>
    <xf numFmtId="37" fontId="5" fillId="0" borderId="0" xfId="4" applyNumberFormat="1" applyFont="1" applyFill="1" applyAlignment="1" applyProtection="1">
      <alignment horizontal="center" vertical="center"/>
    </xf>
    <xf numFmtId="37" fontId="5" fillId="0" borderId="2" xfId="4" applyNumberFormat="1" applyFont="1" applyFill="1" applyBorder="1" applyAlignment="1" applyProtection="1">
      <alignment vertical="center"/>
    </xf>
    <xf numFmtId="37" fontId="5" fillId="0" borderId="2" xfId="4" applyFont="1" applyFill="1" applyBorder="1" applyAlignment="1">
      <alignment vertical="center"/>
    </xf>
    <xf numFmtId="37" fontId="6" fillId="0" borderId="13" xfId="4" applyNumberFormat="1" applyFont="1" applyFill="1" applyBorder="1" applyAlignment="1" applyProtection="1">
      <alignment vertical="top"/>
    </xf>
    <xf numFmtId="37" fontId="6" fillId="0" borderId="16" xfId="0" applyNumberFormat="1" applyFont="1" applyFill="1" applyBorder="1" applyAlignment="1" applyProtection="1">
      <alignment horizontal="center" vertical="center" wrapText="1"/>
    </xf>
    <xf numFmtId="37" fontId="8" fillId="0" borderId="6" xfId="0" applyNumberFormat="1" applyFont="1" applyFill="1" applyBorder="1" applyAlignment="1" applyProtection="1">
      <alignment horizontal="distributed" vertical="center" wrapText="1"/>
    </xf>
    <xf numFmtId="37" fontId="8" fillId="0" borderId="1" xfId="0" applyNumberFormat="1" applyFont="1" applyFill="1" applyBorder="1" applyAlignment="1" applyProtection="1">
      <alignment horizontal="distributed" vertical="center" wrapText="1"/>
    </xf>
    <xf numFmtId="37" fontId="7" fillId="0" borderId="1" xfId="0" applyNumberFormat="1" applyFont="1" applyFill="1" applyBorder="1" applyAlignment="1" applyProtection="1">
      <alignment horizontal="center" vertical="center" shrinkToFit="1"/>
    </xf>
    <xf numFmtId="37" fontId="6" fillId="0" borderId="19" xfId="0" applyNumberFormat="1" applyFont="1" applyFill="1" applyBorder="1" applyAlignment="1" applyProtection="1">
      <alignment horizontal="distributed" vertical="center"/>
    </xf>
    <xf numFmtId="37" fontId="6" fillId="0" borderId="30" xfId="3" applyNumberFormat="1" applyFont="1" applyFill="1" applyBorder="1" applyAlignment="1" applyProtection="1">
      <alignment horizontal="center" vertical="center"/>
    </xf>
    <xf numFmtId="37" fontId="6" fillId="0" borderId="44" xfId="0" applyNumberFormat="1" applyFont="1" applyFill="1" applyBorder="1" applyAlignment="1" applyProtection="1">
      <alignment vertical="center"/>
    </xf>
    <xf numFmtId="37" fontId="5" fillId="0" borderId="0" xfId="4" applyNumberFormat="1" applyFont="1" applyFill="1" applyAlignment="1" applyProtection="1">
      <alignment vertical="center" shrinkToFit="1"/>
    </xf>
    <xf numFmtId="37" fontId="5" fillId="0" borderId="2" xfId="4" applyNumberFormat="1" applyFont="1" applyFill="1" applyBorder="1" applyAlignment="1" applyProtection="1">
      <alignment vertical="center" shrinkToFit="1"/>
    </xf>
    <xf numFmtId="37" fontId="6" fillId="0" borderId="6" xfId="4" applyNumberFormat="1" applyFont="1" applyFill="1" applyBorder="1" applyAlignment="1" applyProtection="1">
      <alignment horizontal="center" vertical="center" shrinkToFit="1"/>
    </xf>
    <xf numFmtId="37" fontId="6" fillId="0" borderId="7" xfId="4" applyNumberFormat="1" applyFont="1" applyFill="1" applyBorder="1" applyAlignment="1" applyProtection="1">
      <alignment horizontal="center" vertical="center" shrinkToFit="1"/>
    </xf>
    <xf numFmtId="37" fontId="5" fillId="0" borderId="0" xfId="4" applyFont="1" applyFill="1" applyAlignment="1">
      <alignment vertical="center" shrinkToFit="1"/>
    </xf>
    <xf numFmtId="37" fontId="4" fillId="0" borderId="0" xfId="3" applyNumberFormat="1" applyFont="1" applyFill="1" applyAlignment="1" applyProtection="1">
      <alignment horizontal="left" vertical="center"/>
    </xf>
    <xf numFmtId="37" fontId="9" fillId="0" borderId="7" xfId="0" applyNumberFormat="1" applyFont="1" applyFill="1" applyBorder="1" applyAlignment="1" applyProtection="1">
      <alignment horizontal="distributed" vertical="center"/>
    </xf>
    <xf numFmtId="37" fontId="9" fillId="0" borderId="26" xfId="0" applyNumberFormat="1" applyFont="1" applyFill="1" applyBorder="1" applyAlignment="1" applyProtection="1">
      <alignment horizontal="center" vertical="center"/>
    </xf>
    <xf numFmtId="37" fontId="10" fillId="0" borderId="40" xfId="0" applyNumberFormat="1" applyFont="1" applyFill="1" applyBorder="1" applyAlignment="1" applyProtection="1">
      <alignment vertical="center"/>
    </xf>
    <xf numFmtId="37" fontId="10" fillId="0" borderId="40" xfId="0" applyNumberFormat="1" applyFont="1" applyFill="1" applyBorder="1" applyAlignment="1" applyProtection="1">
      <alignment vertical="center"/>
      <protection locked="0"/>
    </xf>
    <xf numFmtId="37" fontId="10" fillId="0" borderId="20" xfId="0" applyNumberFormat="1" applyFont="1" applyFill="1" applyBorder="1" applyAlignment="1" applyProtection="1">
      <alignment vertical="center"/>
    </xf>
    <xf numFmtId="37" fontId="10" fillId="0" borderId="27" xfId="0" applyNumberFormat="1" applyFont="1" applyFill="1" applyBorder="1" applyAlignment="1" applyProtection="1">
      <alignment vertical="center" shrinkToFit="1"/>
    </xf>
    <xf numFmtId="37" fontId="10" fillId="0" borderId="27" xfId="0" applyNumberFormat="1" applyFont="1" applyFill="1" applyBorder="1" applyAlignment="1" applyProtection="1">
      <alignment vertical="center"/>
    </xf>
    <xf numFmtId="37" fontId="9" fillId="0" borderId="3" xfId="3" applyNumberFormat="1" applyFont="1" applyFill="1" applyBorder="1" applyAlignment="1" applyProtection="1">
      <alignment horizontal="center"/>
    </xf>
    <xf numFmtId="37" fontId="9" fillId="0" borderId="4" xfId="3" applyNumberFormat="1" applyFont="1" applyFill="1" applyBorder="1" applyAlignment="1" applyProtection="1">
      <alignment horizontal="center" vertical="center"/>
    </xf>
    <xf numFmtId="37" fontId="9" fillId="0" borderId="5" xfId="3" applyNumberFormat="1" applyFont="1" applyFill="1" applyBorder="1" applyAlignment="1" applyProtection="1">
      <alignment horizontal="center" vertical="top"/>
    </xf>
    <xf numFmtId="37" fontId="9" fillId="0" borderId="19" xfId="0" applyNumberFormat="1" applyFont="1" applyFill="1" applyBorder="1" applyAlignment="1" applyProtection="1">
      <alignment horizontal="distributed" vertical="center"/>
    </xf>
    <xf numFmtId="37" fontId="9" fillId="0" borderId="30" xfId="3" applyNumberFormat="1" applyFont="1" applyFill="1" applyBorder="1" applyAlignment="1" applyProtection="1">
      <alignment horizontal="center" vertical="center"/>
    </xf>
    <xf numFmtId="37" fontId="10" fillId="0" borderId="20" xfId="3" applyNumberFormat="1" applyFont="1" applyFill="1" applyBorder="1" applyAlignment="1" applyProtection="1">
      <alignment vertical="center"/>
      <protection locked="0"/>
    </xf>
    <xf numFmtId="37" fontId="10" fillId="0" borderId="20" xfId="3" applyNumberFormat="1" applyFont="1" applyFill="1" applyBorder="1" applyAlignment="1" applyProtection="1">
      <alignment vertical="center"/>
    </xf>
    <xf numFmtId="37" fontId="10" fillId="0" borderId="21" xfId="3" applyNumberFormat="1" applyFont="1" applyFill="1" applyBorder="1" applyAlignment="1" applyProtection="1">
      <alignment vertical="center"/>
    </xf>
    <xf numFmtId="37" fontId="10" fillId="0" borderId="20" xfId="3" applyNumberFormat="1" applyFont="1" applyFill="1" applyBorder="1" applyAlignment="1" applyProtection="1">
      <alignment vertical="center" shrinkToFit="1"/>
      <protection locked="0"/>
    </xf>
    <xf numFmtId="37" fontId="10" fillId="0" borderId="6" xfId="3" applyNumberFormat="1" applyFont="1" applyFill="1" applyBorder="1" applyAlignment="1" applyProtection="1">
      <alignment vertical="center"/>
    </xf>
    <xf numFmtId="37" fontId="10" fillId="0" borderId="8" xfId="3" applyNumberFormat="1" applyFont="1" applyFill="1" applyBorder="1" applyAlignment="1" applyProtection="1">
      <alignment vertical="center"/>
    </xf>
    <xf numFmtId="37" fontId="10" fillId="0" borderId="7" xfId="3" applyNumberFormat="1" applyFont="1" applyFill="1" applyBorder="1" applyAlignment="1" applyProtection="1">
      <alignment vertical="center"/>
    </xf>
    <xf numFmtId="37" fontId="10" fillId="0" borderId="22" xfId="3" applyFont="1" applyFill="1" applyBorder="1" applyAlignment="1" applyProtection="1">
      <alignment vertical="center"/>
      <protection locked="0"/>
    </xf>
    <xf numFmtId="37" fontId="10" fillId="0" borderId="20" xfId="3" applyFont="1" applyFill="1" applyBorder="1" applyAlignment="1" applyProtection="1">
      <alignment vertical="center"/>
      <protection locked="0"/>
    </xf>
    <xf numFmtId="37" fontId="10" fillId="0" borderId="27" xfId="3" applyNumberFormat="1" applyFont="1" applyFill="1" applyBorder="1" applyAlignment="1" applyProtection="1">
      <alignment vertical="center"/>
    </xf>
    <xf numFmtId="37" fontId="10" fillId="0" borderId="28" xfId="3" applyNumberFormat="1" applyFont="1" applyFill="1" applyBorder="1" applyAlignment="1" applyProtection="1">
      <alignment vertical="center"/>
    </xf>
    <xf numFmtId="37" fontId="10" fillId="0" borderId="29" xfId="3" applyNumberFormat="1" applyFont="1" applyFill="1" applyBorder="1" applyAlignment="1" applyProtection="1">
      <alignment vertical="center"/>
    </xf>
    <xf numFmtId="37" fontId="10" fillId="0" borderId="27" xfId="3" applyNumberFormat="1" applyFont="1" applyFill="1" applyBorder="1" applyAlignment="1" applyProtection="1">
      <alignment vertical="center" shrinkToFit="1"/>
    </xf>
    <xf numFmtId="37" fontId="10" fillId="0" borderId="22" xfId="3" applyNumberFormat="1" applyFont="1" applyFill="1" applyBorder="1" applyAlignment="1" applyProtection="1">
      <alignment vertical="center"/>
      <protection locked="0"/>
    </xf>
    <xf numFmtId="37" fontId="9" fillId="0" borderId="6" xfId="5" applyNumberFormat="1" applyFont="1" applyFill="1" applyBorder="1" applyAlignment="1" applyProtection="1">
      <alignment horizontal="center" vertical="center"/>
    </xf>
    <xf numFmtId="37" fontId="9" fillId="0" borderId="9" xfId="5" applyNumberFormat="1" applyFont="1" applyFill="1" applyBorder="1" applyAlignment="1" applyProtection="1">
      <alignment horizontal="center" vertical="center"/>
    </xf>
    <xf numFmtId="37" fontId="10" fillId="0" borderId="20" xfId="5" applyNumberFormat="1" applyFont="1" applyFill="1" applyBorder="1" applyAlignment="1" applyProtection="1">
      <alignment vertical="center"/>
    </xf>
    <xf numFmtId="37" fontId="10" fillId="0" borderId="18" xfId="5" applyNumberFormat="1" applyFont="1" applyFill="1" applyBorder="1" applyAlignment="1" applyProtection="1">
      <alignment vertical="center"/>
      <protection locked="0"/>
    </xf>
    <xf numFmtId="37" fontId="10" fillId="0" borderId="20" xfId="5" applyNumberFormat="1" applyFont="1" applyFill="1" applyBorder="1" applyAlignment="1" applyProtection="1">
      <alignment vertical="center"/>
      <protection locked="0"/>
    </xf>
    <xf numFmtId="37" fontId="10" fillId="0" borderId="24" xfId="5" applyNumberFormat="1" applyFont="1" applyFill="1" applyBorder="1" applyAlignment="1" applyProtection="1">
      <alignment vertical="center"/>
    </xf>
    <xf numFmtId="37" fontId="10" fillId="0" borderId="22" xfId="5" applyNumberFormat="1" applyFont="1" applyFill="1" applyBorder="1" applyAlignment="1" applyProtection="1">
      <alignment vertical="center"/>
      <protection locked="0"/>
    </xf>
    <xf numFmtId="37" fontId="10" fillId="0" borderId="29" xfId="5" applyNumberFormat="1" applyFont="1" applyFill="1" applyBorder="1" applyAlignment="1" applyProtection="1">
      <alignment vertical="center"/>
    </xf>
    <xf numFmtId="37" fontId="10" fillId="0" borderId="27" xfId="5" applyNumberFormat="1" applyFont="1" applyFill="1" applyBorder="1" applyAlignment="1" applyProtection="1">
      <alignment vertical="center"/>
    </xf>
    <xf numFmtId="37" fontId="10" fillId="0" borderId="20" xfId="5" applyNumberFormat="1" applyFont="1" applyFill="1" applyBorder="1" applyAlignment="1" applyProtection="1">
      <alignment vertical="center" shrinkToFit="1"/>
      <protection locked="0"/>
    </xf>
    <xf numFmtId="37" fontId="10" fillId="0" borderId="31" xfId="5" applyNumberFormat="1" applyFont="1" applyFill="1" applyBorder="1" applyAlignment="1" applyProtection="1">
      <alignment vertical="center" shrinkToFit="1"/>
    </xf>
    <xf numFmtId="37" fontId="10" fillId="0" borderId="27" xfId="5" applyNumberFormat="1" applyFont="1" applyFill="1" applyBorder="1" applyAlignment="1" applyProtection="1">
      <alignment vertical="center" shrinkToFit="1"/>
    </xf>
    <xf numFmtId="37" fontId="10" fillId="0" borderId="0" xfId="5" applyNumberFormat="1" applyFont="1" applyFill="1" applyBorder="1" applyAlignment="1" applyProtection="1">
      <alignment vertical="center"/>
    </xf>
    <xf numFmtId="37" fontId="10" fillId="0" borderId="21" xfId="5" applyNumberFormat="1" applyFont="1" applyFill="1" applyBorder="1" applyAlignment="1" applyProtection="1">
      <alignment vertical="center"/>
    </xf>
    <xf numFmtId="37" fontId="10" fillId="0" borderId="36" xfId="5" applyNumberFormat="1" applyFont="1" applyFill="1" applyBorder="1" applyAlignment="1" applyProtection="1">
      <alignment vertical="center"/>
    </xf>
    <xf numFmtId="37" fontId="10" fillId="0" borderId="26" xfId="5" applyNumberFormat="1" applyFont="1" applyFill="1" applyBorder="1" applyAlignment="1" applyProtection="1">
      <alignment vertical="center" shrinkToFit="1"/>
    </xf>
    <xf numFmtId="178" fontId="10" fillId="0" borderId="20" xfId="4" applyNumberFormat="1" applyFont="1" applyFill="1" applyBorder="1" applyAlignment="1" applyProtection="1">
      <alignment vertical="center" shrinkToFit="1"/>
      <protection locked="0"/>
    </xf>
    <xf numFmtId="178" fontId="10" fillId="0" borderId="27" xfId="4" applyNumberFormat="1" applyFont="1" applyFill="1" applyBorder="1" applyAlignment="1" applyProtection="1">
      <alignment vertical="center" shrinkToFit="1"/>
    </xf>
    <xf numFmtId="178" fontId="10" fillId="0" borderId="20" xfId="4" applyNumberFormat="1" applyFont="1" applyFill="1" applyBorder="1" applyAlignment="1" applyProtection="1">
      <alignment vertical="center" shrinkToFit="1"/>
    </xf>
    <xf numFmtId="178" fontId="10" fillId="0" borderId="29" xfId="4" applyNumberFormat="1" applyFont="1" applyFill="1" applyBorder="1" applyAlignment="1" applyProtection="1">
      <alignment vertical="center" shrinkToFit="1"/>
    </xf>
    <xf numFmtId="178" fontId="10" fillId="0" borderId="22" xfId="4" applyNumberFormat="1" applyFont="1" applyFill="1" applyBorder="1" applyAlignment="1" applyProtection="1">
      <alignment vertical="center" shrinkToFit="1"/>
      <protection locked="0"/>
    </xf>
    <xf numFmtId="178" fontId="10" fillId="0" borderId="20" xfId="4" applyNumberFormat="1" applyFont="1" applyFill="1" applyBorder="1" applyAlignment="1">
      <alignment vertical="center" shrinkToFit="1"/>
    </xf>
    <xf numFmtId="178" fontId="10" fillId="0" borderId="24" xfId="4" applyNumberFormat="1" applyFont="1" applyFill="1" applyBorder="1" applyAlignment="1" applyProtection="1">
      <alignment vertical="center" shrinkToFit="1"/>
      <protection locked="0"/>
    </xf>
    <xf numFmtId="178" fontId="10" fillId="0" borderId="24" xfId="4" applyNumberFormat="1" applyFont="1" applyFill="1" applyBorder="1" applyAlignment="1" applyProtection="1">
      <alignment vertical="center" shrinkToFit="1"/>
    </xf>
    <xf numFmtId="178" fontId="10" fillId="0" borderId="9" xfId="4" applyNumberFormat="1" applyFont="1" applyFill="1" applyBorder="1" applyAlignment="1" applyProtection="1">
      <alignment vertical="center" shrinkToFit="1"/>
    </xf>
    <xf numFmtId="178" fontId="10" fillId="0" borderId="26" xfId="4" applyNumberFormat="1" applyFont="1" applyFill="1" applyBorder="1" applyAlignment="1" applyProtection="1">
      <alignment vertical="center" shrinkToFit="1"/>
    </xf>
    <xf numFmtId="37" fontId="9" fillId="0" borderId="17" xfId="0" applyNumberFormat="1" applyFont="1" applyFill="1" applyBorder="1" applyAlignment="1" applyProtection="1">
      <alignment horizontal="center" vertical="center"/>
    </xf>
    <xf numFmtId="37" fontId="14" fillId="0" borderId="0" xfId="0" applyNumberFormat="1" applyFont="1" applyFill="1" applyAlignment="1" applyProtection="1">
      <alignment horizontal="left" vertical="center"/>
    </xf>
    <xf numFmtId="57" fontId="15" fillId="0" borderId="18" xfId="0" applyNumberFormat="1" applyFont="1" applyFill="1" applyBorder="1" applyAlignment="1" applyProtection="1">
      <alignment horizontal="center" vertical="center"/>
    </xf>
    <xf numFmtId="37" fontId="15" fillId="0" borderId="25" xfId="0" applyNumberFormat="1" applyFont="1" applyFill="1" applyBorder="1" applyAlignment="1" applyProtection="1">
      <alignment horizontal="center" vertical="center"/>
    </xf>
    <xf numFmtId="37" fontId="15" fillId="0" borderId="18" xfId="0" applyNumberFormat="1" applyFont="1" applyFill="1" applyBorder="1" applyAlignment="1" applyProtection="1">
      <alignment horizontal="center" vertical="center"/>
    </xf>
    <xf numFmtId="37" fontId="12" fillId="0" borderId="29" xfId="0" applyNumberFormat="1" applyFont="1" applyFill="1" applyBorder="1" applyAlignment="1" applyProtection="1">
      <alignment horizontal="center" vertical="center"/>
    </xf>
    <xf numFmtId="37" fontId="15" fillId="0" borderId="20" xfId="0" applyNumberFormat="1" applyFont="1" applyFill="1" applyBorder="1" applyAlignment="1" applyProtection="1">
      <alignment vertical="center"/>
    </xf>
    <xf numFmtId="37" fontId="15" fillId="0" borderId="20" xfId="0" applyNumberFormat="1" applyFont="1" applyFill="1" applyBorder="1" applyAlignment="1" applyProtection="1">
      <alignment vertical="center"/>
      <protection locked="0"/>
    </xf>
    <xf numFmtId="177" fontId="15" fillId="0" borderId="20" xfId="0" applyNumberFormat="1" applyFont="1" applyFill="1" applyBorder="1" applyAlignment="1" applyProtection="1">
      <alignment vertical="center"/>
      <protection locked="0"/>
    </xf>
    <xf numFmtId="176" fontId="15" fillId="0" borderId="20" xfId="0" applyNumberFormat="1" applyFont="1" applyFill="1" applyBorder="1" applyAlignment="1" applyProtection="1">
      <alignment vertical="center"/>
      <protection locked="0"/>
    </xf>
    <xf numFmtId="0" fontId="15" fillId="0" borderId="20" xfId="0" applyFont="1" applyFill="1" applyBorder="1" applyAlignment="1" applyProtection="1">
      <alignment vertical="center"/>
      <protection locked="0"/>
    </xf>
    <xf numFmtId="37" fontId="15" fillId="0" borderId="21" xfId="0" applyNumberFormat="1" applyFont="1" applyFill="1" applyBorder="1" applyAlignment="1" applyProtection="1">
      <alignment horizontal="center" vertical="center"/>
      <protection locked="0"/>
    </xf>
    <xf numFmtId="37" fontId="15" fillId="0" borderId="6" xfId="0" applyNumberFormat="1" applyFont="1" applyFill="1" applyBorder="1" applyAlignment="1" applyProtection="1">
      <alignment vertical="center"/>
    </xf>
    <xf numFmtId="37" fontId="15" fillId="0" borderId="7" xfId="0" applyNumberFormat="1" applyFont="1" applyFill="1" applyBorder="1" applyAlignment="1" applyProtection="1">
      <alignment horizontal="center" vertical="center"/>
      <protection locked="0"/>
    </xf>
    <xf numFmtId="180" fontId="15" fillId="0" borderId="20" xfId="0" applyNumberFormat="1" applyFont="1" applyFill="1" applyBorder="1" applyAlignment="1" applyProtection="1">
      <alignment vertical="center"/>
      <protection locked="0"/>
    </xf>
    <xf numFmtId="37" fontId="15" fillId="0" borderId="27" xfId="0" applyNumberFormat="1" applyFont="1" applyFill="1" applyBorder="1" applyAlignment="1" applyProtection="1">
      <alignment vertical="center" shrinkToFit="1"/>
    </xf>
    <xf numFmtId="37" fontId="15" fillId="0" borderId="27" xfId="0" applyNumberFormat="1" applyFont="1" applyFill="1" applyBorder="1" applyAlignment="1" applyProtection="1">
      <alignment vertical="center"/>
    </xf>
    <xf numFmtId="176" fontId="15" fillId="0" borderId="27" xfId="0" applyNumberFormat="1" applyFont="1" applyFill="1" applyBorder="1" applyAlignment="1" applyProtection="1">
      <alignment vertical="center"/>
    </xf>
    <xf numFmtId="177" fontId="15" fillId="0" borderId="27" xfId="0" applyNumberFormat="1" applyFont="1" applyFill="1" applyBorder="1" applyAlignment="1" applyProtection="1">
      <alignment vertical="center"/>
    </xf>
    <xf numFmtId="37" fontId="15" fillId="0" borderId="28" xfId="0" applyNumberFormat="1" applyFont="1" applyFill="1" applyBorder="1" applyAlignment="1" applyProtection="1">
      <alignment horizontal="center" vertical="center"/>
      <protection locked="0"/>
    </xf>
    <xf numFmtId="37" fontId="16" fillId="0" borderId="0" xfId="0" applyNumberFormat="1" applyFont="1" applyFill="1" applyBorder="1" applyAlignment="1" applyProtection="1">
      <alignment horizontal="left" vertical="center"/>
    </xf>
    <xf numFmtId="37" fontId="10" fillId="0" borderId="42" xfId="0" applyNumberFormat="1" applyFont="1" applyFill="1" applyBorder="1" applyAlignment="1" applyProtection="1">
      <alignment vertical="center"/>
      <protection locked="0"/>
    </xf>
    <xf numFmtId="37" fontId="10" fillId="0" borderId="24" xfId="0" applyNumberFormat="1" applyFont="1" applyFill="1" applyBorder="1" applyAlignment="1" applyProtection="1">
      <alignment vertical="center"/>
    </xf>
    <xf numFmtId="37" fontId="10" fillId="0" borderId="29" xfId="0" applyNumberFormat="1" applyFont="1" applyFill="1" applyBorder="1" applyAlignment="1" applyProtection="1">
      <alignment vertical="center" shrinkToFit="1"/>
    </xf>
    <xf numFmtId="37" fontId="10" fillId="0" borderId="27" xfId="0" applyNumberFormat="1" applyFont="1" applyFill="1" applyBorder="1" applyAlignment="1" applyProtection="1">
      <alignment vertical="center" shrinkToFit="1"/>
      <protection locked="0"/>
    </xf>
    <xf numFmtId="37" fontId="10" fillId="0" borderId="39" xfId="0" applyNumberFormat="1" applyFont="1" applyFill="1" applyBorder="1" applyAlignment="1" applyProtection="1">
      <alignment vertical="center" shrinkToFit="1"/>
    </xf>
    <xf numFmtId="37" fontId="10" fillId="0" borderId="49" xfId="0" applyNumberFormat="1" applyFont="1" applyFill="1" applyBorder="1" applyAlignment="1" applyProtection="1">
      <alignment vertical="center"/>
      <protection locked="0"/>
    </xf>
    <xf numFmtId="37" fontId="10" fillId="0" borderId="21" xfId="0" applyNumberFormat="1" applyFont="1" applyFill="1" applyBorder="1" applyAlignment="1" applyProtection="1">
      <alignment vertical="center"/>
    </xf>
    <xf numFmtId="37" fontId="10" fillId="0" borderId="29" xfId="0" applyNumberFormat="1" applyFont="1" applyFill="1" applyBorder="1" applyAlignment="1" applyProtection="1">
      <alignment vertical="center"/>
    </xf>
    <xf numFmtId="37" fontId="10" fillId="0" borderId="28" xfId="0" applyNumberFormat="1" applyFont="1" applyFill="1" applyBorder="1" applyAlignment="1" applyProtection="1">
      <alignment vertical="center"/>
    </xf>
    <xf numFmtId="37" fontId="10" fillId="0" borderId="31" xfId="0" applyNumberFormat="1" applyFont="1" applyFill="1" applyBorder="1" applyAlignment="1" applyProtection="1">
      <alignment vertical="center"/>
    </xf>
    <xf numFmtId="37" fontId="10" fillId="0" borderId="39" xfId="0" applyNumberFormat="1" applyFont="1" applyFill="1" applyBorder="1" applyAlignment="1" applyProtection="1">
      <alignment vertical="center"/>
    </xf>
    <xf numFmtId="37" fontId="9" fillId="0" borderId="10" xfId="0" applyNumberFormat="1" applyFont="1" applyFill="1" applyBorder="1" applyAlignment="1" applyProtection="1">
      <alignment vertical="center"/>
    </xf>
    <xf numFmtId="37" fontId="9" fillId="0" borderId="15" xfId="0" applyNumberFormat="1" applyFont="1" applyFill="1" applyBorder="1" applyAlignment="1" applyProtection="1">
      <alignment horizontal="center" vertical="center"/>
    </xf>
    <xf numFmtId="37" fontId="9" fillId="0" borderId="16" xfId="0" applyNumberFormat="1" applyFont="1" applyFill="1" applyBorder="1" applyAlignment="1" applyProtection="1">
      <alignment horizontal="center" vertical="center"/>
    </xf>
    <xf numFmtId="37" fontId="9" fillId="0" borderId="12" xfId="0" applyNumberFormat="1" applyFont="1" applyFill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horizontal="center" vertical="center"/>
    </xf>
    <xf numFmtId="37" fontId="9" fillId="0" borderId="1" xfId="0" applyNumberFormat="1" applyFont="1" applyFill="1" applyBorder="1" applyAlignment="1" applyProtection="1">
      <alignment horizontal="center" vertical="center"/>
    </xf>
    <xf numFmtId="37" fontId="13" fillId="0" borderId="0" xfId="5" applyNumberFormat="1" applyFont="1" applyFill="1" applyAlignment="1" applyProtection="1">
      <alignment vertical="center"/>
    </xf>
    <xf numFmtId="37" fontId="16" fillId="0" borderId="0" xfId="5" applyNumberFormat="1" applyFont="1" applyFill="1" applyBorder="1" applyAlignment="1" applyProtection="1">
      <alignment vertical="center"/>
    </xf>
    <xf numFmtId="37" fontId="15" fillId="0" borderId="20" xfId="5" applyNumberFormat="1" applyFont="1" applyFill="1" applyBorder="1" applyAlignment="1" applyProtection="1">
      <alignment vertical="center"/>
    </xf>
    <xf numFmtId="37" fontId="15" fillId="0" borderId="18" xfId="5" applyNumberFormat="1" applyFont="1" applyFill="1" applyBorder="1" applyAlignment="1" applyProtection="1">
      <alignment vertical="center"/>
      <protection locked="0"/>
    </xf>
    <xf numFmtId="37" fontId="15" fillId="0" borderId="20" xfId="5" applyNumberFormat="1" applyFont="1" applyFill="1" applyBorder="1" applyAlignment="1" applyProtection="1">
      <alignment vertical="center"/>
      <protection locked="0"/>
    </xf>
    <xf numFmtId="179" fontId="15" fillId="0" borderId="20" xfId="5" applyNumberFormat="1" applyFont="1" applyFill="1" applyBorder="1" applyAlignment="1" applyProtection="1">
      <alignment vertical="center"/>
      <protection locked="0"/>
    </xf>
    <xf numFmtId="37" fontId="15" fillId="0" borderId="24" xfId="5" applyNumberFormat="1" applyFont="1" applyFill="1" applyBorder="1" applyAlignment="1" applyProtection="1">
      <alignment vertical="center"/>
    </xf>
    <xf numFmtId="37" fontId="15" fillId="0" borderId="22" xfId="5" applyNumberFormat="1" applyFont="1" applyFill="1" applyBorder="1" applyAlignment="1" applyProtection="1">
      <alignment vertical="center"/>
      <protection locked="0"/>
    </xf>
    <xf numFmtId="37" fontId="15" fillId="0" borderId="29" xfId="5" applyNumberFormat="1" applyFont="1" applyFill="1" applyBorder="1" applyAlignment="1" applyProtection="1">
      <alignment vertical="center"/>
    </xf>
    <xf numFmtId="37" fontId="15" fillId="0" borderId="27" xfId="5" applyNumberFormat="1" applyFont="1" applyFill="1" applyBorder="1" applyAlignment="1" applyProtection="1">
      <alignment vertical="center"/>
    </xf>
    <xf numFmtId="179" fontId="15" fillId="0" borderId="27" xfId="5" applyNumberFormat="1" applyFont="1" applyFill="1" applyBorder="1" applyAlignment="1" applyProtection="1">
      <alignment vertical="center"/>
    </xf>
    <xf numFmtId="37" fontId="16" fillId="0" borderId="2" xfId="5" applyNumberFormat="1" applyFont="1" applyFill="1" applyBorder="1" applyAlignment="1" applyProtection="1">
      <alignment vertical="center"/>
    </xf>
    <xf numFmtId="179" fontId="15" fillId="0" borderId="24" xfId="5" applyNumberFormat="1" applyFont="1" applyFill="1" applyBorder="1" applyAlignment="1" applyProtection="1">
      <alignment vertical="center"/>
      <protection locked="0"/>
    </xf>
    <xf numFmtId="37" fontId="15" fillId="0" borderId="20" xfId="5" applyNumberFormat="1" applyFont="1" applyFill="1" applyBorder="1" applyAlignment="1" applyProtection="1">
      <alignment vertical="center" shrinkToFit="1"/>
      <protection locked="0"/>
    </xf>
    <xf numFmtId="37" fontId="15" fillId="0" borderId="18" xfId="5" applyNumberFormat="1" applyFont="1" applyFill="1" applyBorder="1" applyAlignment="1" applyProtection="1">
      <alignment vertical="center" shrinkToFit="1"/>
      <protection locked="0"/>
    </xf>
    <xf numFmtId="179" fontId="15" fillId="0" borderId="39" xfId="5" applyNumberFormat="1" applyFont="1" applyFill="1" applyBorder="1" applyAlignment="1" applyProtection="1">
      <alignment vertical="center"/>
    </xf>
    <xf numFmtId="37" fontId="15" fillId="0" borderId="31" xfId="5" applyNumberFormat="1" applyFont="1" applyFill="1" applyBorder="1" applyAlignment="1" applyProtection="1">
      <alignment vertical="center" shrinkToFit="1"/>
    </xf>
    <xf numFmtId="37" fontId="15" fillId="0" borderId="27" xfId="5" applyNumberFormat="1" applyFont="1" applyFill="1" applyBorder="1" applyAlignment="1" applyProtection="1">
      <alignment vertical="center" shrinkToFit="1"/>
    </xf>
    <xf numFmtId="37" fontId="15" fillId="0" borderId="39" xfId="5" applyNumberFormat="1" applyFont="1" applyFill="1" applyBorder="1" applyAlignment="1" applyProtection="1">
      <alignment vertical="center"/>
    </xf>
    <xf numFmtId="37" fontId="15" fillId="0" borderId="22" xfId="5" applyNumberFormat="1" applyFont="1" applyFill="1" applyBorder="1" applyAlignment="1" applyProtection="1">
      <alignment vertical="center"/>
    </xf>
    <xf numFmtId="37" fontId="15" fillId="0" borderId="23" xfId="5" applyNumberFormat="1" applyFont="1" applyFill="1" applyBorder="1" applyAlignment="1" applyProtection="1">
      <alignment vertical="center"/>
    </xf>
    <xf numFmtId="37" fontId="15" fillId="0" borderId="19" xfId="5" applyNumberFormat="1" applyFont="1" applyFill="1" applyBorder="1" applyAlignment="1" applyProtection="1">
      <alignment vertical="center"/>
    </xf>
    <xf numFmtId="37" fontId="15" fillId="0" borderId="30" xfId="5" applyNumberFormat="1" applyFont="1" applyFill="1" applyBorder="1" applyAlignment="1" applyProtection="1">
      <alignment vertical="center"/>
    </xf>
    <xf numFmtId="37" fontId="9" fillId="0" borderId="8" xfId="5" applyNumberFormat="1" applyFont="1" applyFill="1" applyBorder="1" applyAlignment="1" applyProtection="1">
      <alignment horizontal="center" vertical="center" wrapText="1"/>
    </xf>
    <xf numFmtId="37" fontId="9" fillId="0" borderId="6" xfId="5" applyNumberFormat="1" applyFont="1" applyFill="1" applyBorder="1" applyAlignment="1" applyProtection="1">
      <alignment horizontal="center" vertical="center" wrapText="1"/>
    </xf>
    <xf numFmtId="179" fontId="10" fillId="0" borderId="21" xfId="5" applyNumberFormat="1" applyFont="1" applyFill="1" applyBorder="1" applyAlignment="1" applyProtection="1">
      <alignment vertical="center"/>
    </xf>
    <xf numFmtId="37" fontId="10" fillId="0" borderId="20" xfId="5" applyFont="1" applyFill="1" applyBorder="1" applyAlignment="1" applyProtection="1">
      <alignment vertical="center"/>
      <protection locked="0"/>
    </xf>
    <xf numFmtId="179" fontId="10" fillId="0" borderId="20" xfId="5" applyNumberFormat="1" applyFont="1" applyFill="1" applyBorder="1" applyAlignment="1" applyProtection="1">
      <alignment vertical="center" shrinkToFit="1"/>
      <protection locked="0"/>
    </xf>
    <xf numFmtId="179" fontId="10" fillId="0" borderId="24" xfId="5" applyNumberFormat="1" applyFont="1" applyFill="1" applyBorder="1" applyAlignment="1" applyProtection="1">
      <alignment vertical="center" shrinkToFit="1"/>
      <protection locked="0"/>
    </xf>
    <xf numFmtId="37" fontId="10" fillId="0" borderId="24" xfId="5" applyNumberFormat="1" applyFont="1" applyFill="1" applyBorder="1" applyAlignment="1" applyProtection="1">
      <alignment vertical="center"/>
      <protection locked="0"/>
    </xf>
    <xf numFmtId="37" fontId="10" fillId="0" borderId="20" xfId="5" applyFont="1" applyFill="1" applyBorder="1" applyAlignment="1" applyProtection="1">
      <alignment vertical="center" shrinkToFit="1"/>
      <protection locked="0"/>
    </xf>
    <xf numFmtId="37" fontId="10" fillId="0" borderId="24" xfId="5" applyNumberFormat="1" applyFont="1" applyFill="1" applyBorder="1" applyAlignment="1" applyProtection="1">
      <alignment vertical="center" shrinkToFit="1"/>
    </xf>
    <xf numFmtId="37" fontId="10" fillId="0" borderId="39" xfId="5" applyNumberFormat="1" applyFont="1" applyFill="1" applyBorder="1" applyAlignment="1" applyProtection="1">
      <alignment vertical="center" shrinkToFit="1"/>
    </xf>
    <xf numFmtId="37" fontId="10" fillId="0" borderId="28" xfId="5" applyNumberFormat="1" applyFont="1" applyFill="1" applyBorder="1" applyAlignment="1" applyProtection="1">
      <alignment vertical="center" shrinkToFit="1"/>
    </xf>
    <xf numFmtId="37" fontId="10" fillId="0" borderId="29" xfId="5" applyNumberFormat="1" applyFont="1" applyFill="1" applyBorder="1" applyAlignment="1" applyProtection="1">
      <alignment vertical="center" shrinkToFit="1"/>
    </xf>
    <xf numFmtId="179" fontId="10" fillId="0" borderId="27" xfId="5" applyNumberFormat="1" applyFont="1" applyFill="1" applyBorder="1" applyAlignment="1" applyProtection="1">
      <alignment vertical="center" shrinkToFit="1"/>
    </xf>
    <xf numFmtId="179" fontId="10" fillId="0" borderId="39" xfId="5" applyNumberFormat="1" applyFont="1" applyFill="1" applyBorder="1" applyAlignment="1" applyProtection="1">
      <alignment vertical="center" shrinkToFit="1"/>
    </xf>
    <xf numFmtId="179" fontId="10" fillId="0" borderId="28" xfId="5" applyNumberFormat="1" applyFont="1" applyFill="1" applyBorder="1" applyAlignment="1" applyProtection="1">
      <alignment vertical="center" shrinkToFit="1"/>
    </xf>
    <xf numFmtId="37" fontId="16" fillId="0" borderId="2" xfId="4" applyNumberFormat="1" applyFont="1" applyFill="1" applyBorder="1" applyAlignment="1" applyProtection="1">
      <alignment vertical="center"/>
    </xf>
    <xf numFmtId="178" fontId="15" fillId="0" borderId="22" xfId="4" applyNumberFormat="1" applyFont="1" applyFill="1" applyBorder="1" applyAlignment="1" applyProtection="1">
      <alignment vertical="center"/>
      <protection locked="0"/>
    </xf>
    <xf numFmtId="178" fontId="15" fillId="0" borderId="20" xfId="4" applyNumberFormat="1" applyFont="1" applyFill="1" applyBorder="1" applyAlignment="1" applyProtection="1">
      <alignment vertical="center"/>
      <protection locked="0"/>
    </xf>
    <xf numFmtId="178" fontId="15" fillId="0" borderId="20" xfId="4" applyNumberFormat="1" applyFont="1" applyFill="1" applyBorder="1" applyAlignment="1" applyProtection="1">
      <alignment vertical="center"/>
    </xf>
    <xf numFmtId="178" fontId="15" fillId="0" borderId="20" xfId="4" applyNumberFormat="1" applyFont="1" applyFill="1" applyBorder="1" applyAlignment="1" applyProtection="1">
      <alignment vertical="center" shrinkToFit="1"/>
      <protection locked="0"/>
    </xf>
    <xf numFmtId="178" fontId="15" fillId="0" borderId="21" xfId="4" applyNumberFormat="1" applyFont="1" applyFill="1" applyBorder="1" applyAlignment="1" applyProtection="1">
      <alignment vertical="center"/>
    </xf>
    <xf numFmtId="178" fontId="15" fillId="0" borderId="29" xfId="4" applyNumberFormat="1" applyFont="1" applyFill="1" applyBorder="1" applyAlignment="1" applyProtection="1">
      <alignment vertical="center"/>
    </xf>
    <xf numFmtId="178" fontId="15" fillId="0" borderId="27" xfId="4" applyNumberFormat="1" applyFont="1" applyFill="1" applyBorder="1" applyAlignment="1" applyProtection="1">
      <alignment vertical="center"/>
    </xf>
    <xf numFmtId="178" fontId="15" fillId="0" borderId="27" xfId="4" applyNumberFormat="1" applyFont="1" applyFill="1" applyBorder="1" applyAlignment="1" applyProtection="1">
      <alignment vertical="center" shrinkToFit="1"/>
    </xf>
    <xf numFmtId="178" fontId="15" fillId="0" borderId="28" xfId="4" applyNumberFormat="1" applyFont="1" applyFill="1" applyBorder="1" applyAlignment="1" applyProtection="1">
      <alignment vertical="center"/>
    </xf>
    <xf numFmtId="37" fontId="16" fillId="0" borderId="2" xfId="4" applyNumberFormat="1" applyFont="1" applyFill="1" applyBorder="1" applyAlignment="1" applyProtection="1">
      <alignment horizontal="left" vertical="center"/>
    </xf>
    <xf numFmtId="178" fontId="15" fillId="0" borderId="20" xfId="4" applyNumberFormat="1" applyFont="1" applyFill="1" applyBorder="1" applyAlignment="1" applyProtection="1">
      <alignment vertical="center" shrinkToFit="1"/>
    </xf>
    <xf numFmtId="178" fontId="15" fillId="0" borderId="21" xfId="4" applyNumberFormat="1" applyFont="1" applyFill="1" applyBorder="1" applyAlignment="1" applyProtection="1">
      <alignment vertical="center" shrinkToFit="1"/>
    </xf>
    <xf numFmtId="178" fontId="15" fillId="0" borderId="29" xfId="4" applyNumberFormat="1" applyFont="1" applyFill="1" applyBorder="1" applyAlignment="1" applyProtection="1">
      <alignment vertical="center" shrinkToFit="1"/>
    </xf>
    <xf numFmtId="178" fontId="15" fillId="0" borderId="28" xfId="4" applyNumberFormat="1" applyFont="1" applyFill="1" applyBorder="1" applyAlignment="1" applyProtection="1">
      <alignment vertical="center" shrinkToFit="1"/>
    </xf>
    <xf numFmtId="37" fontId="17" fillId="0" borderId="2" xfId="4" applyNumberFormat="1" applyFont="1" applyFill="1" applyBorder="1" applyAlignment="1" applyProtection="1">
      <alignment horizontal="center" vertical="center"/>
    </xf>
    <xf numFmtId="177" fontId="15" fillId="0" borderId="32" xfId="0" applyNumberFormat="1" applyFont="1" applyFill="1" applyBorder="1" applyAlignment="1" applyProtection="1">
      <alignment vertical="center"/>
    </xf>
    <xf numFmtId="37" fontId="2" fillId="0" borderId="0" xfId="3" applyFont="1" applyFill="1" applyAlignment="1">
      <alignment vertical="center"/>
    </xf>
    <xf numFmtId="37" fontId="6" fillId="0" borderId="8" xfId="4" applyNumberFormat="1" applyFont="1" applyFill="1" applyBorder="1" applyAlignment="1" applyProtection="1">
      <alignment horizontal="center" vertical="center" shrinkToFit="1"/>
    </xf>
    <xf numFmtId="37" fontId="6" fillId="0" borderId="6" xfId="4" applyFont="1" applyFill="1" applyBorder="1" applyAlignment="1" applyProtection="1">
      <alignment horizontal="center" vertical="center" shrinkToFit="1"/>
    </xf>
    <xf numFmtId="37" fontId="6" fillId="0" borderId="1" xfId="5" applyNumberFormat="1" applyFont="1" applyFill="1" applyBorder="1" applyAlignment="1" applyProtection="1">
      <alignment horizontal="center" vertical="center" wrapText="1"/>
    </xf>
    <xf numFmtId="37" fontId="5" fillId="0" borderId="0" xfId="4" applyFont="1" applyFill="1" applyAlignment="1">
      <alignment vertical="center"/>
    </xf>
    <xf numFmtId="37" fontId="5" fillId="0" borderId="0" xfId="4" applyFont="1" applyFill="1" applyAlignment="1">
      <alignment vertical="center"/>
    </xf>
    <xf numFmtId="37" fontId="5" fillId="0" borderId="0" xfId="4" applyFont="1" applyFill="1" applyAlignment="1">
      <alignment vertical="center"/>
    </xf>
    <xf numFmtId="37" fontId="15" fillId="0" borderId="16" xfId="0" applyNumberFormat="1" applyFont="1" applyFill="1" applyBorder="1" applyAlignment="1" applyProtection="1">
      <alignment vertical="center"/>
    </xf>
    <xf numFmtId="176" fontId="15" fillId="0" borderId="6" xfId="0" applyNumberFormat="1" applyFont="1" applyFill="1" applyBorder="1" applyAlignment="1" applyProtection="1">
      <alignment vertical="center"/>
    </xf>
    <xf numFmtId="177" fontId="15" fillId="0" borderId="6" xfId="0" applyNumberFormat="1" applyFont="1" applyFill="1" applyBorder="1" applyAlignment="1" applyProtection="1">
      <alignment vertical="center"/>
    </xf>
    <xf numFmtId="37" fontId="10" fillId="0" borderId="6" xfId="3" applyNumberFormat="1" applyFont="1" applyFill="1" applyBorder="1" applyAlignment="1" applyProtection="1">
      <alignment vertical="center" shrinkToFit="1"/>
    </xf>
    <xf numFmtId="37" fontId="10" fillId="0" borderId="74" xfId="0" applyNumberFormat="1" applyFont="1" applyFill="1" applyBorder="1" applyAlignment="1" applyProtection="1">
      <alignment vertical="center"/>
      <protection locked="0"/>
    </xf>
    <xf numFmtId="37" fontId="10" fillId="0" borderId="32" xfId="0" applyNumberFormat="1" applyFont="1" applyFill="1" applyBorder="1" applyAlignment="1" applyProtection="1">
      <alignment vertical="center"/>
      <protection locked="0"/>
    </xf>
    <xf numFmtId="37" fontId="10" fillId="0" borderId="32" xfId="0" applyNumberFormat="1" applyFont="1" applyFill="1" applyBorder="1" applyAlignment="1" applyProtection="1">
      <alignment vertical="center"/>
    </xf>
    <xf numFmtId="37" fontId="10" fillId="0" borderId="35" xfId="0" applyNumberFormat="1" applyFont="1" applyFill="1" applyBorder="1" applyAlignment="1" applyProtection="1">
      <alignment vertical="center"/>
      <protection locked="0"/>
    </xf>
    <xf numFmtId="37" fontId="10" fillId="0" borderId="8" xfId="0" applyNumberFormat="1" applyFont="1" applyFill="1" applyBorder="1" applyAlignment="1" applyProtection="1">
      <alignment vertical="center"/>
    </xf>
    <xf numFmtId="37" fontId="10" fillId="0" borderId="6" xfId="0" applyNumberFormat="1" applyFont="1" applyFill="1" applyBorder="1" applyAlignment="1" applyProtection="1">
      <alignment vertical="center"/>
    </xf>
    <xf numFmtId="37" fontId="10" fillId="0" borderId="9" xfId="0" applyNumberFormat="1" applyFont="1" applyFill="1" applyBorder="1" applyAlignment="1" applyProtection="1">
      <alignment vertical="center"/>
    </xf>
    <xf numFmtId="37" fontId="10" fillId="0" borderId="25" xfId="0" applyNumberFormat="1" applyFont="1" applyFill="1" applyBorder="1" applyAlignment="1" applyProtection="1">
      <alignment vertical="center"/>
    </xf>
    <xf numFmtId="37" fontId="15" fillId="0" borderId="25" xfId="5" applyNumberFormat="1" applyFont="1" applyFill="1" applyBorder="1" applyAlignment="1" applyProtection="1">
      <alignment vertical="center"/>
    </xf>
    <xf numFmtId="37" fontId="15" fillId="0" borderId="6" xfId="5" applyNumberFormat="1" applyFont="1" applyFill="1" applyBorder="1" applyAlignment="1" applyProtection="1">
      <alignment vertical="center"/>
    </xf>
    <xf numFmtId="179" fontId="15" fillId="0" borderId="6" xfId="5" applyNumberFormat="1" applyFont="1" applyFill="1" applyBorder="1" applyAlignment="1" applyProtection="1">
      <alignment vertical="center"/>
    </xf>
    <xf numFmtId="37" fontId="15" fillId="0" borderId="9" xfId="5" applyNumberFormat="1" applyFont="1" applyFill="1" applyBorder="1" applyAlignment="1" applyProtection="1">
      <alignment vertical="center"/>
    </xf>
    <xf numFmtId="179" fontId="15" fillId="0" borderId="9" xfId="5" applyNumberFormat="1" applyFont="1" applyFill="1" applyBorder="1" applyAlignment="1" applyProtection="1">
      <alignment vertical="center"/>
    </xf>
    <xf numFmtId="37" fontId="15" fillId="0" borderId="25" xfId="5" applyNumberFormat="1" applyFont="1" applyFill="1" applyBorder="1" applyAlignment="1" applyProtection="1">
      <alignment vertical="center" shrinkToFit="1"/>
    </xf>
    <xf numFmtId="37" fontId="15" fillId="0" borderId="6" xfId="5" applyNumberFormat="1" applyFont="1" applyFill="1" applyBorder="1" applyAlignment="1" applyProtection="1">
      <alignment vertical="center" shrinkToFit="1"/>
    </xf>
    <xf numFmtId="37" fontId="15" fillId="0" borderId="8" xfId="5" applyNumberFormat="1" applyFont="1" applyFill="1" applyBorder="1" applyAlignment="1" applyProtection="1">
      <alignment vertical="center"/>
    </xf>
    <xf numFmtId="37" fontId="10" fillId="0" borderId="8" xfId="5" applyNumberFormat="1" applyFont="1" applyFill="1" applyBorder="1" applyAlignment="1" applyProtection="1">
      <alignment vertical="center"/>
    </xf>
    <xf numFmtId="37" fontId="10" fillId="0" borderId="6" xfId="5" applyNumberFormat="1" applyFont="1" applyFill="1" applyBorder="1" applyAlignment="1" applyProtection="1">
      <alignment vertical="center"/>
    </xf>
    <xf numFmtId="37" fontId="10" fillId="0" borderId="6" xfId="5" applyNumberFormat="1" applyFont="1" applyFill="1" applyBorder="1" applyAlignment="1" applyProtection="1">
      <alignment vertical="center" shrinkToFit="1"/>
    </xf>
    <xf numFmtId="37" fontId="10" fillId="0" borderId="25" xfId="5" applyNumberFormat="1" applyFont="1" applyFill="1" applyBorder="1" applyAlignment="1" applyProtection="1">
      <alignment vertical="center"/>
    </xf>
    <xf numFmtId="37" fontId="10" fillId="0" borderId="33" xfId="5" applyNumberFormat="1" applyFont="1" applyFill="1" applyBorder="1" applyAlignment="1" applyProtection="1">
      <alignment vertical="center" shrinkToFit="1"/>
    </xf>
    <xf numFmtId="37" fontId="10" fillId="0" borderId="34" xfId="5" applyNumberFormat="1" applyFont="1" applyFill="1" applyBorder="1" applyAlignment="1" applyProtection="1">
      <alignment vertical="center" shrinkToFit="1"/>
    </xf>
    <xf numFmtId="37" fontId="10" fillId="0" borderId="9" xfId="5" applyNumberFormat="1" applyFont="1" applyFill="1" applyBorder="1" applyAlignment="1" applyProtection="1">
      <alignment vertical="center"/>
    </xf>
    <xf numFmtId="37" fontId="10" fillId="0" borderId="9" xfId="5" applyNumberFormat="1" applyFont="1" applyFill="1" applyBorder="1" applyAlignment="1" applyProtection="1">
      <alignment vertical="center" shrinkToFit="1"/>
    </xf>
    <xf numFmtId="37" fontId="10" fillId="0" borderId="7" xfId="5" applyNumberFormat="1" applyFont="1" applyFill="1" applyBorder="1" applyAlignment="1" applyProtection="1">
      <alignment vertical="center"/>
    </xf>
    <xf numFmtId="37" fontId="10" fillId="0" borderId="8" xfId="5" applyNumberFormat="1" applyFont="1" applyFill="1" applyBorder="1" applyAlignment="1" applyProtection="1">
      <alignment vertical="center" shrinkToFit="1"/>
    </xf>
    <xf numFmtId="179" fontId="10" fillId="0" borderId="6" xfId="5" applyNumberFormat="1" applyFont="1" applyFill="1" applyBorder="1" applyAlignment="1" applyProtection="1">
      <alignment vertical="center" shrinkToFit="1"/>
    </xf>
    <xf numFmtId="179" fontId="10" fillId="0" borderId="7" xfId="5" applyNumberFormat="1" applyFont="1" applyFill="1" applyBorder="1" applyAlignment="1" applyProtection="1">
      <alignment vertical="center" shrinkToFit="1"/>
    </xf>
    <xf numFmtId="179" fontId="10" fillId="0" borderId="9" xfId="5" applyNumberFormat="1" applyFont="1" applyFill="1" applyBorder="1" applyAlignment="1" applyProtection="1">
      <alignment vertical="center" shrinkToFit="1"/>
    </xf>
    <xf numFmtId="178" fontId="15" fillId="0" borderId="8" xfId="4" applyNumberFormat="1" applyFont="1" applyFill="1" applyBorder="1" applyAlignment="1" applyProtection="1">
      <alignment vertical="center"/>
    </xf>
    <xf numFmtId="178" fontId="15" fillId="0" borderId="6" xfId="4" applyNumberFormat="1" applyFont="1" applyFill="1" applyBorder="1" applyAlignment="1" applyProtection="1">
      <alignment vertical="center"/>
    </xf>
    <xf numFmtId="178" fontId="15" fillId="0" borderId="6" xfId="4" applyNumberFormat="1" applyFont="1" applyFill="1" applyBorder="1" applyAlignment="1" applyProtection="1">
      <alignment vertical="center" shrinkToFit="1"/>
    </xf>
    <xf numFmtId="178" fontId="15" fillId="0" borderId="7" xfId="4" applyNumberFormat="1" applyFont="1" applyFill="1" applyBorder="1" applyAlignment="1" applyProtection="1">
      <alignment vertical="center"/>
    </xf>
    <xf numFmtId="178" fontId="15" fillId="0" borderId="1" xfId="4" applyNumberFormat="1" applyFont="1" applyFill="1" applyBorder="1" applyAlignment="1" applyProtection="1">
      <alignment vertical="center"/>
    </xf>
    <xf numFmtId="178" fontId="15" fillId="0" borderId="7" xfId="4" applyNumberFormat="1" applyFont="1" applyFill="1" applyBorder="1" applyAlignment="1" applyProtection="1">
      <alignment vertical="center" shrinkToFit="1"/>
    </xf>
    <xf numFmtId="178" fontId="10" fillId="0" borderId="8" xfId="4" applyNumberFormat="1" applyFont="1" applyFill="1" applyBorder="1" applyAlignment="1" applyProtection="1">
      <alignment vertical="center" shrinkToFit="1"/>
    </xf>
    <xf numFmtId="178" fontId="10" fillId="0" borderId="6" xfId="4" applyNumberFormat="1" applyFont="1" applyFill="1" applyBorder="1" applyAlignment="1" applyProtection="1">
      <alignment vertical="center" shrinkToFit="1"/>
    </xf>
    <xf numFmtId="178" fontId="10" fillId="0" borderId="33" xfId="4" applyNumberFormat="1" applyFont="1" applyFill="1" applyBorder="1" applyAlignment="1" applyProtection="1">
      <alignment vertical="center" shrinkToFit="1"/>
    </xf>
    <xf numFmtId="37" fontId="15" fillId="0" borderId="40" xfId="0" applyNumberFormat="1" applyFont="1" applyFill="1" applyBorder="1" applyAlignment="1" applyProtection="1">
      <alignment vertical="center"/>
    </xf>
    <xf numFmtId="177" fontId="15" fillId="0" borderId="20" xfId="0" applyNumberFormat="1" applyFont="1" applyFill="1" applyBorder="1" applyAlignment="1" applyProtection="1">
      <alignment vertical="center"/>
    </xf>
    <xf numFmtId="37" fontId="10" fillId="0" borderId="20" xfId="3" applyFont="1" applyFill="1" applyBorder="1" applyAlignment="1" applyProtection="1">
      <alignment vertical="center" shrinkToFit="1"/>
      <protection locked="0"/>
    </xf>
    <xf numFmtId="37" fontId="10" fillId="0" borderId="22" xfId="0" applyNumberFormat="1" applyFont="1" applyFill="1" applyBorder="1" applyAlignment="1" applyProtection="1">
      <alignment vertical="center"/>
      <protection locked="0"/>
    </xf>
    <xf numFmtId="37" fontId="10" fillId="0" borderId="20" xfId="0" applyNumberFormat="1" applyFont="1" applyFill="1" applyBorder="1" applyAlignment="1" applyProtection="1">
      <alignment vertical="center"/>
      <protection locked="0"/>
    </xf>
    <xf numFmtId="37" fontId="10" fillId="0" borderId="18" xfId="0" applyNumberFormat="1" applyFont="1" applyFill="1" applyBorder="1" applyAlignment="1" applyProtection="1">
      <alignment vertical="center"/>
      <protection locked="0"/>
    </xf>
    <xf numFmtId="37" fontId="10" fillId="0" borderId="24" xfId="0" applyNumberFormat="1" applyFont="1" applyFill="1" applyBorder="1" applyAlignment="1" applyProtection="1">
      <alignment vertical="center"/>
      <protection locked="0"/>
    </xf>
    <xf numFmtId="37" fontId="10" fillId="0" borderId="37" xfId="5" applyNumberFormat="1" applyFont="1" applyFill="1" applyBorder="1" applyAlignment="1" applyProtection="1">
      <alignment vertical="center"/>
    </xf>
    <xf numFmtId="179" fontId="10" fillId="0" borderId="20" xfId="5" applyNumberFormat="1" applyFont="1" applyFill="1" applyBorder="1" applyAlignment="1" applyProtection="1">
      <alignment vertical="center"/>
      <protection locked="0"/>
    </xf>
    <xf numFmtId="178" fontId="10" fillId="0" borderId="32" xfId="4" applyNumberFormat="1" applyFont="1" applyFill="1" applyBorder="1" applyAlignment="1" applyProtection="1">
      <alignment vertical="center" shrinkToFit="1"/>
    </xf>
    <xf numFmtId="37" fontId="5" fillId="0" borderId="0" xfId="4" applyFont="1" applyFill="1" applyAlignment="1">
      <alignment vertical="center"/>
    </xf>
    <xf numFmtId="37" fontId="10" fillId="0" borderId="8" xfId="0" applyNumberFormat="1" applyFont="1" applyFill="1" applyBorder="1" applyAlignment="1" applyProtection="1">
      <alignment vertical="center" shrinkToFit="1"/>
    </xf>
    <xf numFmtId="37" fontId="10" fillId="0" borderId="6" xfId="0" applyNumberFormat="1" applyFont="1" applyFill="1" applyBorder="1" applyAlignment="1" applyProtection="1">
      <alignment vertical="center" shrinkToFit="1"/>
    </xf>
    <xf numFmtId="37" fontId="10" fillId="0" borderId="6" xfId="0" applyNumberFormat="1" applyFont="1" applyFill="1" applyBorder="1" applyAlignment="1" applyProtection="1">
      <alignment vertical="center" shrinkToFit="1"/>
      <protection locked="0"/>
    </xf>
    <xf numFmtId="37" fontId="10" fillId="0" borderId="9" xfId="0" applyNumberFormat="1" applyFont="1" applyFill="1" applyBorder="1" applyAlignment="1" applyProtection="1">
      <alignment vertical="center" shrinkToFit="1"/>
    </xf>
    <xf numFmtId="37" fontId="5" fillId="0" borderId="0" xfId="4" applyFont="1" applyFill="1" applyAlignment="1">
      <alignment vertical="center"/>
    </xf>
    <xf numFmtId="0" fontId="10" fillId="0" borderId="20" xfId="3" applyNumberFormat="1" applyFont="1" applyFill="1" applyBorder="1" applyAlignment="1" applyProtection="1">
      <alignment vertical="center"/>
      <protection locked="0"/>
    </xf>
    <xf numFmtId="37" fontId="18" fillId="0" borderId="0" xfId="5" applyNumberFormat="1" applyFont="1" applyFill="1" applyBorder="1" applyAlignment="1" applyProtection="1">
      <alignment vertical="center"/>
    </xf>
    <xf numFmtId="37" fontId="10" fillId="0" borderId="20" xfId="5" applyNumberFormat="1" applyFont="1" applyFill="1" applyBorder="1" applyAlignment="1" applyProtection="1">
      <alignment vertical="center" shrinkToFit="1"/>
    </xf>
    <xf numFmtId="179" fontId="10" fillId="0" borderId="24" xfId="5" applyNumberFormat="1" applyFont="1" applyFill="1" applyBorder="1" applyAlignment="1" applyProtection="1">
      <alignment vertical="center"/>
      <protection locked="0"/>
    </xf>
    <xf numFmtId="179" fontId="10" fillId="0" borderId="21" xfId="5" applyNumberFormat="1" applyFont="1" applyFill="1" applyBorder="1" applyAlignment="1" applyProtection="1">
      <alignment vertical="center" shrinkToFit="1"/>
    </xf>
    <xf numFmtId="37" fontId="15" fillId="0" borderId="6" xfId="0" applyNumberFormat="1" applyFont="1" applyFill="1" applyBorder="1" applyAlignment="1" applyProtection="1">
      <alignment horizontal="right" vertical="center"/>
    </xf>
    <xf numFmtId="37" fontId="15" fillId="0" borderId="22" xfId="5" applyNumberFormat="1" applyFont="1" applyFill="1" applyBorder="1" applyAlignment="1" applyProtection="1">
      <alignment horizontal="center" vertical="center"/>
      <protection locked="0"/>
    </xf>
    <xf numFmtId="179" fontId="15" fillId="0" borderId="19" xfId="5" applyNumberFormat="1" applyFont="1" applyFill="1" applyBorder="1" applyAlignment="1" applyProtection="1">
      <alignment vertical="center"/>
    </xf>
    <xf numFmtId="37" fontId="10" fillId="0" borderId="37" xfId="5" applyNumberFormat="1" applyFont="1" applyFill="1" applyBorder="1" applyAlignment="1" applyProtection="1">
      <alignment vertical="center" shrinkToFit="1"/>
    </xf>
    <xf numFmtId="37" fontId="10" fillId="0" borderId="18" xfId="5" applyNumberFormat="1" applyFont="1" applyFill="1" applyBorder="1" applyAlignment="1" applyProtection="1">
      <alignment vertical="center" shrinkToFit="1"/>
      <protection locked="0"/>
    </xf>
    <xf numFmtId="37" fontId="10" fillId="0" borderId="24" xfId="5" applyNumberFormat="1" applyFont="1" applyFill="1" applyBorder="1" applyAlignment="1" applyProtection="1">
      <alignment vertical="center" shrinkToFit="1"/>
      <protection locked="0"/>
    </xf>
    <xf numFmtId="37" fontId="10" fillId="0" borderId="38" xfId="5" applyNumberFormat="1" applyFont="1" applyFill="1" applyBorder="1" applyAlignment="1" applyProtection="1">
      <alignment vertical="center" shrinkToFit="1"/>
    </xf>
    <xf numFmtId="178" fontId="15" fillId="0" borderId="25" xfId="4" applyNumberFormat="1" applyFont="1" applyFill="1" applyBorder="1" applyAlignment="1" applyProtection="1">
      <alignment vertical="center"/>
    </xf>
    <xf numFmtId="178" fontId="10" fillId="0" borderId="25" xfId="4" applyNumberFormat="1" applyFont="1" applyFill="1" applyBorder="1" applyAlignment="1" applyProtection="1">
      <alignment vertical="center" shrinkToFit="1"/>
    </xf>
    <xf numFmtId="178" fontId="10" fillId="0" borderId="7" xfId="4" applyNumberFormat="1" applyFont="1" applyFill="1" applyBorder="1" applyAlignment="1" applyProtection="1">
      <alignment vertical="center" shrinkToFit="1"/>
    </xf>
    <xf numFmtId="37" fontId="15" fillId="0" borderId="32" xfId="0" applyNumberFormat="1" applyFont="1" applyFill="1" applyBorder="1" applyAlignment="1" applyProtection="1">
      <alignment vertical="center"/>
    </xf>
    <xf numFmtId="37" fontId="15" fillId="0" borderId="32" xfId="5" applyNumberFormat="1" applyFont="1" applyFill="1" applyBorder="1" applyAlignment="1" applyProtection="1">
      <alignment vertical="center"/>
    </xf>
    <xf numFmtId="37" fontId="10" fillId="0" borderId="35" xfId="5" applyNumberFormat="1" applyFont="1" applyFill="1" applyBorder="1" applyAlignment="1" applyProtection="1">
      <alignment vertical="center" shrinkToFit="1"/>
    </xf>
    <xf numFmtId="37" fontId="10" fillId="0" borderId="35" xfId="5" applyNumberFormat="1" applyFont="1" applyFill="1" applyBorder="1" applyAlignment="1" applyProtection="1">
      <alignment vertical="center"/>
    </xf>
    <xf numFmtId="37" fontId="10" fillId="0" borderId="41" xfId="5" applyNumberFormat="1" applyFont="1" applyFill="1" applyBorder="1" applyAlignment="1" applyProtection="1">
      <alignment vertical="center"/>
    </xf>
    <xf numFmtId="37" fontId="10" fillId="0" borderId="22" xfId="5" applyFont="1" applyFill="1" applyBorder="1" applyAlignment="1" applyProtection="1">
      <alignment vertical="center"/>
      <protection locked="0"/>
    </xf>
    <xf numFmtId="37" fontId="10" fillId="0" borderId="24" xfId="5" applyFont="1" applyFill="1" applyBorder="1" applyAlignment="1" applyProtection="1">
      <alignment vertical="center"/>
      <protection locked="0"/>
    </xf>
    <xf numFmtId="178" fontId="15" fillId="0" borderId="42" xfId="4" applyNumberFormat="1" applyFont="1" applyFill="1" applyBorder="1" applyAlignment="1" applyProtection="1">
      <alignment vertical="center" shrinkToFit="1"/>
      <protection locked="0"/>
    </xf>
    <xf numFmtId="178" fontId="15" fillId="0" borderId="18" xfId="4" applyNumberFormat="1" applyFont="1" applyFill="1" applyBorder="1" applyAlignment="1" applyProtection="1">
      <alignment vertical="center" shrinkToFit="1"/>
      <protection locked="0"/>
    </xf>
    <xf numFmtId="178" fontId="15" fillId="0" borderId="20" xfId="4" applyNumberFormat="1" applyFont="1" applyFill="1" applyBorder="1" applyAlignment="1" applyProtection="1">
      <alignment horizontal="right" vertical="center" shrinkToFit="1"/>
      <protection locked="0"/>
    </xf>
    <xf numFmtId="178" fontId="10" fillId="0" borderId="20" xfId="4" applyNumberFormat="1" applyFont="1" applyFill="1" applyBorder="1" applyAlignment="1" applyProtection="1">
      <alignment horizontal="right" vertical="center" shrinkToFit="1"/>
      <protection locked="0"/>
    </xf>
    <xf numFmtId="37" fontId="10" fillId="0" borderId="22" xfId="5" applyNumberFormat="1" applyFont="1" applyFill="1" applyBorder="1" applyAlignment="1" applyProtection="1">
      <alignment vertical="center" shrinkToFit="1"/>
      <protection locked="0"/>
    </xf>
    <xf numFmtId="178" fontId="15" fillId="0" borderId="8" xfId="4" applyNumberFormat="1" applyFont="1" applyFill="1" applyBorder="1" applyAlignment="1" applyProtection="1">
      <alignment vertical="center" shrinkToFit="1"/>
    </xf>
    <xf numFmtId="37" fontId="10" fillId="0" borderId="25" xfId="3" applyNumberFormat="1" applyFont="1" applyFill="1" applyBorder="1" applyAlignment="1" applyProtection="1">
      <alignment vertical="center"/>
    </xf>
    <xf numFmtId="37" fontId="10" fillId="0" borderId="20" xfId="3" applyFont="1" applyFill="1" applyBorder="1" applyAlignment="1" applyProtection="1">
      <alignment horizontal="center" vertical="center"/>
      <protection locked="0"/>
    </xf>
    <xf numFmtId="37" fontId="10" fillId="0" borderId="22" xfId="3" applyFont="1" applyFill="1" applyBorder="1" applyAlignment="1" applyProtection="1">
      <alignment horizontal="center" vertical="center"/>
      <protection locked="0"/>
    </xf>
    <xf numFmtId="37" fontId="10" fillId="0" borderId="18" xfId="3" applyFont="1" applyFill="1" applyBorder="1" applyAlignment="1" applyProtection="1">
      <alignment vertical="center"/>
      <protection locked="0"/>
    </xf>
    <xf numFmtId="37" fontId="10" fillId="0" borderId="18" xfId="3" applyNumberFormat="1" applyFont="1" applyFill="1" applyBorder="1" applyAlignment="1" applyProtection="1">
      <alignment vertical="center"/>
    </xf>
    <xf numFmtId="37" fontId="10" fillId="0" borderId="18" xfId="3" applyNumberFormat="1" applyFont="1" applyFill="1" applyBorder="1" applyAlignment="1" applyProtection="1">
      <alignment vertical="center"/>
      <protection locked="0"/>
    </xf>
    <xf numFmtId="37" fontId="10" fillId="0" borderId="22" xfId="0" applyNumberFormat="1" applyFont="1" applyFill="1" applyBorder="1" applyAlignment="1" applyProtection="1">
      <alignment vertical="center" shrinkToFit="1"/>
      <protection locked="0"/>
    </xf>
    <xf numFmtId="37" fontId="10" fillId="0" borderId="20" xfId="0" applyNumberFormat="1" applyFont="1" applyFill="1" applyBorder="1" applyAlignment="1" applyProtection="1">
      <alignment vertical="center" shrinkToFit="1"/>
      <protection locked="0"/>
    </xf>
    <xf numFmtId="37" fontId="10" fillId="0" borderId="20" xfId="0" applyNumberFormat="1" applyFont="1" applyFill="1" applyBorder="1" applyAlignment="1" applyProtection="1">
      <alignment vertical="center" shrinkToFit="1"/>
    </xf>
    <xf numFmtId="37" fontId="10" fillId="0" borderId="24" xfId="0" applyNumberFormat="1" applyFont="1" applyFill="1" applyBorder="1" applyAlignment="1" applyProtection="1">
      <alignment vertical="center" shrinkToFit="1"/>
    </xf>
    <xf numFmtId="37" fontId="10" fillId="0" borderId="21" xfId="0" applyNumberFormat="1" applyFont="1" applyFill="1" applyBorder="1" applyAlignment="1" applyProtection="1">
      <alignment vertical="center"/>
      <protection locked="0"/>
    </xf>
    <xf numFmtId="37" fontId="10" fillId="0" borderId="7" xfId="0" applyNumberFormat="1" applyFont="1" applyFill="1" applyBorder="1" applyAlignment="1" applyProtection="1">
      <alignment vertical="center"/>
    </xf>
    <xf numFmtId="178" fontId="18" fillId="0" borderId="20" xfId="4" applyNumberFormat="1" applyFont="1" applyFill="1" applyBorder="1" applyAlignment="1">
      <alignment vertical="center" shrinkToFit="1"/>
    </xf>
    <xf numFmtId="37" fontId="10" fillId="0" borderId="23" xfId="5" applyNumberFormat="1" applyFont="1" applyFill="1" applyBorder="1" applyAlignment="1" applyProtection="1">
      <alignment vertical="center" shrinkToFit="1"/>
    </xf>
    <xf numFmtId="178" fontId="10" fillId="0" borderId="36" xfId="4" applyNumberFormat="1" applyFont="1" applyFill="1" applyBorder="1" applyAlignment="1" applyProtection="1">
      <alignment vertical="center" shrinkToFit="1"/>
    </xf>
    <xf numFmtId="37" fontId="9" fillId="0" borderId="21" xfId="0" applyNumberFormat="1" applyFont="1" applyFill="1" applyBorder="1" applyAlignment="1" applyProtection="1">
      <alignment horizontal="distributed" vertical="center"/>
    </xf>
    <xf numFmtId="37" fontId="9" fillId="0" borderId="21" xfId="0" applyNumberFormat="1" applyFont="1" applyFill="1" applyBorder="1" applyAlignment="1" applyProtection="1">
      <alignment horizontal="distributed" vertical="center" wrapText="1"/>
    </xf>
    <xf numFmtId="37" fontId="9" fillId="0" borderId="21" xfId="0" applyNumberFormat="1" applyFont="1" applyFill="1" applyBorder="1" applyAlignment="1" applyProtection="1">
      <alignment horizontal="center" vertical="center"/>
    </xf>
    <xf numFmtId="37" fontId="9" fillId="0" borderId="23" xfId="0" applyNumberFormat="1" applyFont="1" applyFill="1" applyBorder="1" applyAlignment="1" applyProtection="1">
      <alignment horizontal="distributed" vertical="center"/>
    </xf>
    <xf numFmtId="37" fontId="6" fillId="0" borderId="21" xfId="0" applyNumberFormat="1" applyFont="1" applyFill="1" applyBorder="1" applyAlignment="1" applyProtection="1">
      <alignment horizontal="distributed" vertical="center" wrapText="1"/>
    </xf>
    <xf numFmtId="37" fontId="6" fillId="0" borderId="23" xfId="0" applyNumberFormat="1" applyFont="1" applyFill="1" applyBorder="1" applyAlignment="1" applyProtection="1">
      <alignment horizontal="distributed" vertical="center" wrapText="1"/>
    </xf>
    <xf numFmtId="37" fontId="9" fillId="0" borderId="23" xfId="0" applyNumberFormat="1" applyFont="1" applyFill="1" applyBorder="1" applyAlignment="1" applyProtection="1">
      <alignment horizontal="distributed" vertical="center" wrapText="1"/>
    </xf>
    <xf numFmtId="37" fontId="6" fillId="0" borderId="48" xfId="0" applyNumberFormat="1" applyFont="1" applyFill="1" applyBorder="1" applyAlignment="1" applyProtection="1">
      <alignment horizontal="distributed" vertical="center" wrapText="1"/>
    </xf>
    <xf numFmtId="37" fontId="6" fillId="0" borderId="75" xfId="0" applyNumberFormat="1" applyFont="1" applyFill="1" applyBorder="1" applyAlignment="1" applyProtection="1">
      <alignment horizontal="distributed" vertical="center" wrapText="1"/>
    </xf>
    <xf numFmtId="37" fontId="6" fillId="0" borderId="21" xfId="0" applyNumberFormat="1" applyFont="1" applyFill="1" applyBorder="1" applyAlignment="1" applyProtection="1">
      <alignment horizontal="distributed" vertical="center"/>
    </xf>
    <xf numFmtId="37" fontId="6" fillId="0" borderId="23" xfId="0" applyNumberFormat="1" applyFont="1" applyFill="1" applyBorder="1" applyAlignment="1" applyProtection="1">
      <alignment horizontal="distributed" vertical="center"/>
    </xf>
    <xf numFmtId="37" fontId="19" fillId="0" borderId="18" xfId="5" applyNumberFormat="1" applyFont="1" applyFill="1" applyBorder="1" applyAlignment="1" applyProtection="1">
      <alignment vertical="center" shrinkToFit="1"/>
      <protection locked="0"/>
    </xf>
    <xf numFmtId="37" fontId="10" fillId="0" borderId="24" xfId="3" applyNumberFormat="1" applyFont="1" applyFill="1" applyBorder="1" applyAlignment="1" applyProtection="1">
      <alignment vertical="center"/>
    </xf>
    <xf numFmtId="37" fontId="10" fillId="0" borderId="9" xfId="3" applyNumberFormat="1" applyFont="1" applyFill="1" applyBorder="1" applyAlignment="1" applyProtection="1">
      <alignment vertical="center"/>
    </xf>
    <xf numFmtId="37" fontId="10" fillId="0" borderId="38" xfId="3" applyNumberFormat="1" applyFont="1" applyFill="1" applyBorder="1" applyAlignment="1" applyProtection="1">
      <alignment vertical="center"/>
    </xf>
    <xf numFmtId="37" fontId="10" fillId="0" borderId="37" xfId="3" applyNumberFormat="1" applyFont="1" applyFill="1" applyBorder="1" applyAlignment="1" applyProtection="1">
      <alignment vertical="center"/>
    </xf>
    <xf numFmtId="37" fontId="10" fillId="0" borderId="39" xfId="3" applyNumberFormat="1" applyFont="1" applyFill="1" applyBorder="1" applyAlignment="1" applyProtection="1">
      <alignment vertical="center"/>
    </xf>
    <xf numFmtId="37" fontId="6" fillId="0" borderId="9" xfId="3" applyFont="1" applyFill="1" applyBorder="1" applyAlignment="1" applyProtection="1">
      <alignment horizontal="center" vertical="center"/>
    </xf>
    <xf numFmtId="37" fontId="10" fillId="0" borderId="49" xfId="3" applyNumberFormat="1" applyFont="1" applyFill="1" applyBorder="1" applyAlignment="1" applyProtection="1">
      <alignment vertical="center"/>
      <protection locked="0"/>
    </xf>
    <xf numFmtId="37" fontId="10" fillId="0" borderId="24" xfId="3" applyNumberFormat="1" applyFont="1" applyFill="1" applyBorder="1" applyAlignment="1" applyProtection="1">
      <alignment vertical="center"/>
      <protection locked="0"/>
    </xf>
    <xf numFmtId="37" fontId="10" fillId="0" borderId="24" xfId="3" applyFont="1" applyFill="1" applyBorder="1" applyAlignment="1" applyProtection="1">
      <alignment vertical="center"/>
      <protection locked="0"/>
    </xf>
    <xf numFmtId="37" fontId="6" fillId="0" borderId="11" xfId="3" applyNumberFormat="1" applyFont="1" applyFill="1" applyBorder="1" applyAlignment="1" applyProtection="1">
      <alignment horizontal="center" vertical="center"/>
    </xf>
    <xf numFmtId="37" fontId="10" fillId="0" borderId="31" xfId="3" applyNumberFormat="1" applyFont="1" applyFill="1" applyBorder="1" applyAlignment="1" applyProtection="1">
      <alignment vertical="center"/>
    </xf>
    <xf numFmtId="37" fontId="9" fillId="0" borderId="55" xfId="0" applyNumberFormat="1" applyFont="1" applyFill="1" applyBorder="1" applyAlignment="1" applyProtection="1">
      <alignment horizontal="center" vertical="center"/>
    </xf>
    <xf numFmtId="37" fontId="9" fillId="0" borderId="56" xfId="0" applyNumberFormat="1" applyFont="1" applyFill="1" applyBorder="1" applyAlignment="1" applyProtection="1">
      <alignment horizontal="center" vertical="center"/>
    </xf>
    <xf numFmtId="37" fontId="6" fillId="0" borderId="16" xfId="0" applyNumberFormat="1" applyFont="1" applyFill="1" applyBorder="1" applyAlignment="1" applyProtection="1">
      <alignment horizontal="center" vertical="center"/>
    </xf>
    <xf numFmtId="37" fontId="6" fillId="0" borderId="54" xfId="0" applyNumberFormat="1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54" xfId="0" applyFont="1" applyFill="1" applyBorder="1" applyAlignment="1" applyProtection="1">
      <alignment horizontal="center" vertical="center"/>
    </xf>
    <xf numFmtId="37" fontId="9" fillId="0" borderId="49" xfId="0" applyNumberFormat="1" applyFont="1" applyFill="1" applyBorder="1" applyAlignment="1" applyProtection="1">
      <alignment horizontal="center" vertical="center"/>
    </xf>
    <xf numFmtId="37" fontId="9" fillId="0" borderId="57" xfId="0" applyNumberFormat="1" applyFont="1" applyFill="1" applyBorder="1" applyAlignment="1" applyProtection="1">
      <alignment horizontal="center" vertical="center"/>
    </xf>
    <xf numFmtId="37" fontId="9" fillId="0" borderId="46" xfId="0" applyNumberFormat="1" applyFont="1" applyFill="1" applyBorder="1" applyAlignment="1" applyProtection="1">
      <alignment horizontal="center" vertical="center"/>
    </xf>
    <xf numFmtId="176" fontId="6" fillId="0" borderId="16" xfId="0" applyNumberFormat="1" applyFont="1" applyFill="1" applyBorder="1" applyAlignment="1" applyProtection="1">
      <alignment horizontal="center" vertical="center" wrapText="1"/>
    </xf>
    <xf numFmtId="176" fontId="6" fillId="0" borderId="54" xfId="0" applyNumberFormat="1" applyFont="1" applyFill="1" applyBorder="1" applyAlignment="1" applyProtection="1">
      <alignment horizontal="center" vertical="center"/>
    </xf>
    <xf numFmtId="37" fontId="9" fillId="0" borderId="24" xfId="0" applyNumberFormat="1" applyFont="1" applyFill="1" applyBorder="1" applyAlignment="1" applyProtection="1">
      <alignment horizontal="center" vertical="center"/>
    </xf>
    <xf numFmtId="37" fontId="9" fillId="0" borderId="37" xfId="0" applyNumberFormat="1" applyFont="1" applyFill="1" applyBorder="1" applyAlignment="1" applyProtection="1">
      <alignment horizontal="center" vertical="center"/>
    </xf>
    <xf numFmtId="37" fontId="6" fillId="0" borderId="16" xfId="0" applyNumberFormat="1" applyFont="1" applyFill="1" applyBorder="1" applyAlignment="1" applyProtection="1">
      <alignment horizontal="center" vertical="center" wrapText="1"/>
    </xf>
    <xf numFmtId="37" fontId="6" fillId="0" borderId="32" xfId="0" applyNumberFormat="1" applyFont="1" applyFill="1" applyBorder="1" applyAlignment="1" applyProtection="1">
      <alignment horizontal="center" vertical="center"/>
    </xf>
    <xf numFmtId="37" fontId="6" fillId="0" borderId="53" xfId="0" applyNumberFormat="1" applyFont="1" applyFill="1" applyBorder="1" applyAlignment="1" applyProtection="1">
      <alignment horizontal="center" vertical="center"/>
    </xf>
    <xf numFmtId="37" fontId="6" fillId="0" borderId="26" xfId="0" applyNumberFormat="1" applyFont="1" applyFill="1" applyBorder="1" applyAlignment="1" applyProtection="1">
      <alignment horizontal="center" vertical="center"/>
    </xf>
    <xf numFmtId="37" fontId="6" fillId="0" borderId="43" xfId="0" applyNumberFormat="1" applyFont="1" applyFill="1" applyBorder="1" applyAlignment="1" applyProtection="1">
      <alignment horizontal="center" vertical="center"/>
    </xf>
    <xf numFmtId="37" fontId="6" fillId="0" borderId="58" xfId="0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37" fontId="9" fillId="0" borderId="3" xfId="0" applyNumberFormat="1" applyFont="1" applyFill="1" applyBorder="1" applyAlignment="1" applyProtection="1">
      <alignment horizontal="center" vertical="center" wrapText="1"/>
    </xf>
    <xf numFmtId="37" fontId="9" fillId="0" borderId="14" xfId="0" applyNumberFormat="1" applyFont="1" applyFill="1" applyBorder="1" applyAlignment="1" applyProtection="1">
      <alignment horizontal="center" vertical="center" wrapText="1"/>
    </xf>
    <xf numFmtId="37" fontId="9" fillId="0" borderId="13" xfId="0" applyNumberFormat="1" applyFont="1" applyFill="1" applyBorder="1" applyAlignment="1" applyProtection="1">
      <alignment horizontal="center" vertical="center" wrapText="1"/>
    </xf>
    <xf numFmtId="37" fontId="9" fillId="0" borderId="10" xfId="0" applyNumberFormat="1" applyFont="1" applyFill="1" applyBorder="1" applyAlignment="1" applyProtection="1">
      <alignment horizontal="center" vertical="center"/>
    </xf>
    <xf numFmtId="37" fontId="9" fillId="0" borderId="17" xfId="0" applyNumberFormat="1" applyFont="1" applyFill="1" applyBorder="1" applyAlignment="1" applyProtection="1">
      <alignment horizontal="center" vertical="center"/>
    </xf>
    <xf numFmtId="37" fontId="9" fillId="0" borderId="14" xfId="0" applyNumberFormat="1" applyFont="1" applyFill="1" applyBorder="1" applyAlignment="1" applyProtection="1">
      <alignment horizontal="center" vertical="center"/>
    </xf>
    <xf numFmtId="37" fontId="6" fillId="0" borderId="59" xfId="0" applyNumberFormat="1" applyFont="1" applyFill="1" applyBorder="1" applyAlignment="1" applyProtection="1">
      <alignment horizontal="center" vertical="center" wrapText="1"/>
    </xf>
    <xf numFmtId="37" fontId="7" fillId="0" borderId="16" xfId="0" applyNumberFormat="1" applyFont="1" applyFill="1" applyBorder="1" applyAlignment="1" applyProtection="1">
      <alignment horizontal="center" vertical="center" wrapText="1"/>
    </xf>
    <xf numFmtId="37" fontId="7" fillId="0" borderId="54" xfId="0" applyNumberFormat="1" applyFont="1" applyFill="1" applyBorder="1" applyAlignment="1" applyProtection="1">
      <alignment horizontal="center" vertical="center"/>
    </xf>
    <xf numFmtId="37" fontId="6" fillId="0" borderId="24" xfId="0" applyNumberFormat="1" applyFont="1" applyFill="1" applyBorder="1" applyAlignment="1" applyProtection="1">
      <alignment horizontal="center" vertical="center"/>
    </xf>
    <xf numFmtId="37" fontId="6" fillId="0" borderId="37" xfId="0" applyNumberFormat="1" applyFont="1" applyFill="1" applyBorder="1" applyAlignment="1" applyProtection="1">
      <alignment horizontal="center" vertical="center"/>
    </xf>
    <xf numFmtId="37" fontId="9" fillId="0" borderId="18" xfId="0" applyNumberFormat="1" applyFont="1" applyFill="1" applyBorder="1" applyAlignment="1" applyProtection="1">
      <alignment horizontal="center" vertical="center"/>
    </xf>
    <xf numFmtId="37" fontId="3" fillId="0" borderId="2" xfId="3" applyNumberFormat="1" applyFont="1" applyFill="1" applyBorder="1" applyAlignment="1" applyProtection="1">
      <alignment horizontal="center" vertical="center"/>
    </xf>
    <xf numFmtId="37" fontId="9" fillId="0" borderId="32" xfId="3" applyFont="1" applyFill="1" applyBorder="1" applyAlignment="1" applyProtection="1">
      <alignment horizontal="center" vertical="center"/>
    </xf>
    <xf numFmtId="37" fontId="9" fillId="0" borderId="66" xfId="3" applyFont="1" applyFill="1" applyBorder="1" applyAlignment="1" applyProtection="1">
      <alignment horizontal="center" vertical="center"/>
    </xf>
    <xf numFmtId="37" fontId="9" fillId="0" borderId="57" xfId="3" applyFont="1" applyFill="1" applyBorder="1" applyAlignment="1" applyProtection="1">
      <alignment horizontal="center" vertical="center"/>
    </xf>
    <xf numFmtId="37" fontId="9" fillId="0" borderId="46" xfId="3" applyFont="1" applyFill="1" applyBorder="1" applyAlignment="1" applyProtection="1">
      <alignment horizontal="center" vertical="center"/>
    </xf>
    <xf numFmtId="37" fontId="9" fillId="0" borderId="49" xfId="3" applyFont="1" applyFill="1" applyBorder="1" applyAlignment="1" applyProtection="1">
      <alignment horizontal="center" vertical="center"/>
    </xf>
    <xf numFmtId="37" fontId="9" fillId="0" borderId="55" xfId="3" applyNumberFormat="1" applyFont="1" applyFill="1" applyBorder="1" applyAlignment="1" applyProtection="1">
      <alignment horizontal="center" vertical="center"/>
    </xf>
    <xf numFmtId="37" fontId="9" fillId="0" borderId="56" xfId="3" applyNumberFormat="1" applyFont="1" applyFill="1" applyBorder="1" applyAlignment="1" applyProtection="1">
      <alignment horizontal="center" vertical="center"/>
    </xf>
    <xf numFmtId="37" fontId="9" fillId="0" borderId="60" xfId="3" applyNumberFormat="1" applyFont="1" applyFill="1" applyBorder="1" applyAlignment="1" applyProtection="1">
      <alignment horizontal="center" vertical="center"/>
    </xf>
    <xf numFmtId="37" fontId="9" fillId="0" borderId="10" xfId="3" applyNumberFormat="1" applyFont="1" applyFill="1" applyBorder="1" applyAlignment="1" applyProtection="1">
      <alignment horizontal="center" vertical="center"/>
    </xf>
    <xf numFmtId="37" fontId="9" fillId="0" borderId="17" xfId="3" applyNumberFormat="1" applyFont="1" applyFill="1" applyBorder="1" applyAlignment="1" applyProtection="1">
      <alignment horizontal="center" vertical="center"/>
    </xf>
    <xf numFmtId="37" fontId="9" fillId="0" borderId="12" xfId="3" applyNumberFormat="1" applyFont="1" applyFill="1" applyBorder="1" applyAlignment="1" applyProtection="1">
      <alignment horizontal="center" vertical="center"/>
    </xf>
    <xf numFmtId="37" fontId="6" fillId="0" borderId="52" xfId="3" applyFont="1" applyFill="1" applyBorder="1" applyAlignment="1" applyProtection="1">
      <alignment horizontal="center" vertical="center" shrinkToFit="1"/>
    </xf>
    <xf numFmtId="37" fontId="6" fillId="0" borderId="18" xfId="3" applyFont="1" applyFill="1" applyBorder="1" applyAlignment="1" applyProtection="1">
      <alignment horizontal="center" vertical="center" shrinkToFit="1"/>
    </xf>
    <xf numFmtId="37" fontId="6" fillId="0" borderId="24" xfId="3" applyFont="1" applyFill="1" applyBorder="1" applyAlignment="1" applyProtection="1">
      <alignment horizontal="center" vertical="center"/>
    </xf>
    <xf numFmtId="37" fontId="6" fillId="0" borderId="18" xfId="3" applyFont="1" applyFill="1" applyBorder="1" applyAlignment="1" applyProtection="1">
      <alignment horizontal="center" vertical="center"/>
    </xf>
    <xf numFmtId="37" fontId="9" fillId="0" borderId="61" xfId="3" applyNumberFormat="1" applyFont="1" applyFill="1" applyBorder="1" applyAlignment="1" applyProtection="1">
      <alignment horizontal="center" vertical="center"/>
    </xf>
    <xf numFmtId="37" fontId="9" fillId="0" borderId="67" xfId="3" applyNumberFormat="1" applyFont="1" applyFill="1" applyBorder="1" applyAlignment="1" applyProtection="1">
      <alignment horizontal="center" vertical="center"/>
    </xf>
    <xf numFmtId="37" fontId="9" fillId="0" borderId="63" xfId="3" applyNumberFormat="1" applyFont="1" applyFill="1" applyBorder="1" applyAlignment="1" applyProtection="1">
      <alignment horizontal="center" vertical="center"/>
    </xf>
    <xf numFmtId="37" fontId="9" fillId="0" borderId="51" xfId="3" applyNumberFormat="1" applyFont="1" applyFill="1" applyBorder="1" applyAlignment="1" applyProtection="1">
      <alignment horizontal="center" vertical="center"/>
    </xf>
    <xf numFmtId="37" fontId="9" fillId="0" borderId="44" xfId="3" applyNumberFormat="1" applyFont="1" applyFill="1" applyBorder="1" applyAlignment="1" applyProtection="1">
      <alignment horizontal="center" vertical="center"/>
    </xf>
    <xf numFmtId="37" fontId="9" fillId="0" borderId="62" xfId="3" applyNumberFormat="1" applyFont="1" applyFill="1" applyBorder="1" applyAlignment="1" applyProtection="1">
      <alignment horizontal="center" vertical="center"/>
    </xf>
    <xf numFmtId="37" fontId="9" fillId="0" borderId="35" xfId="3" applyNumberFormat="1" applyFont="1" applyFill="1" applyBorder="1" applyAlignment="1" applyProtection="1">
      <alignment horizontal="center" vertical="center"/>
    </xf>
    <xf numFmtId="37" fontId="9" fillId="0" borderId="64" xfId="3" applyNumberFormat="1" applyFont="1" applyFill="1" applyBorder="1" applyAlignment="1" applyProtection="1">
      <alignment horizontal="center" vertical="center"/>
    </xf>
    <xf numFmtId="37" fontId="9" fillId="0" borderId="20" xfId="3" applyFont="1" applyFill="1" applyBorder="1" applyAlignment="1" applyProtection="1">
      <alignment horizontal="center" vertical="center"/>
    </xf>
    <xf numFmtId="37" fontId="9" fillId="0" borderId="35" xfId="3" applyFont="1" applyFill="1" applyBorder="1" applyAlignment="1" applyProtection="1">
      <alignment horizontal="center" vertical="center"/>
    </xf>
    <xf numFmtId="37" fontId="9" fillId="0" borderId="22" xfId="3" applyFont="1" applyFill="1" applyBorder="1" applyAlignment="1" applyProtection="1">
      <alignment horizontal="center" vertical="center"/>
    </xf>
    <xf numFmtId="37" fontId="9" fillId="0" borderId="20" xfId="3" applyNumberFormat="1" applyFont="1" applyFill="1" applyBorder="1" applyAlignment="1" applyProtection="1">
      <alignment horizontal="center" vertical="center"/>
    </xf>
    <xf numFmtId="37" fontId="9" fillId="0" borderId="24" xfId="3" applyNumberFormat="1" applyFont="1" applyFill="1" applyBorder="1" applyAlignment="1" applyProtection="1">
      <alignment horizontal="center" vertical="center"/>
    </xf>
    <xf numFmtId="37" fontId="9" fillId="0" borderId="65" xfId="3" applyNumberFormat="1" applyFont="1" applyFill="1" applyBorder="1" applyAlignment="1" applyProtection="1">
      <alignment horizontal="center" vertical="center"/>
    </xf>
    <xf numFmtId="37" fontId="9" fillId="0" borderId="22" xfId="3" applyNumberFormat="1" applyFont="1" applyFill="1" applyBorder="1" applyAlignment="1" applyProtection="1">
      <alignment horizontal="center" vertical="center"/>
    </xf>
    <xf numFmtId="37" fontId="9" fillId="0" borderId="53" xfId="0" applyNumberFormat="1" applyFont="1" applyFill="1" applyBorder="1" applyAlignment="1" applyProtection="1">
      <alignment horizontal="center" vertical="center"/>
    </xf>
    <xf numFmtId="37" fontId="9" fillId="0" borderId="26" xfId="0" applyNumberFormat="1" applyFont="1" applyFill="1" applyBorder="1" applyAlignment="1" applyProtection="1">
      <alignment horizontal="center" vertical="center"/>
    </xf>
    <xf numFmtId="37" fontId="6" fillId="0" borderId="24" xfId="3" applyFont="1" applyFill="1" applyBorder="1" applyAlignment="1" applyProtection="1">
      <alignment horizontal="center" vertical="center" shrinkToFit="1"/>
    </xf>
    <xf numFmtId="37" fontId="6" fillId="0" borderId="37" xfId="3" applyFont="1" applyFill="1" applyBorder="1" applyAlignment="1" applyProtection="1">
      <alignment horizontal="center" vertical="center"/>
    </xf>
    <xf numFmtId="37" fontId="3" fillId="0" borderId="2" xfId="0" applyNumberFormat="1" applyFont="1" applyFill="1" applyBorder="1" applyAlignment="1" applyProtection="1">
      <alignment horizontal="center" vertical="center"/>
    </xf>
    <xf numFmtId="37" fontId="9" fillId="0" borderId="40" xfId="0" applyNumberFormat="1" applyFont="1" applyFill="1" applyBorder="1" applyAlignment="1" applyProtection="1">
      <alignment horizontal="center" vertical="center"/>
    </xf>
    <xf numFmtId="37" fontId="9" fillId="0" borderId="66" xfId="0" applyNumberFormat="1" applyFont="1" applyFill="1" applyBorder="1" applyAlignment="1" applyProtection="1">
      <alignment horizontal="center" vertical="center"/>
    </xf>
    <xf numFmtId="37" fontId="9" fillId="0" borderId="68" xfId="0" applyNumberFormat="1" applyFont="1" applyFill="1" applyBorder="1" applyAlignment="1" applyProtection="1">
      <alignment horizontal="center" vertical="center"/>
    </xf>
    <xf numFmtId="37" fontId="9" fillId="0" borderId="45" xfId="0" applyNumberFormat="1" applyFont="1" applyFill="1" applyBorder="1" applyAlignment="1" applyProtection="1">
      <alignment horizontal="center" vertical="center"/>
    </xf>
    <xf numFmtId="37" fontId="9" fillId="0" borderId="16" xfId="0" applyNumberFormat="1" applyFont="1" applyFill="1" applyBorder="1" applyAlignment="1" applyProtection="1">
      <alignment horizontal="center" vertical="center"/>
    </xf>
    <xf numFmtId="37" fontId="9" fillId="0" borderId="1" xfId="0" applyNumberFormat="1" applyFont="1" applyFill="1" applyBorder="1" applyAlignment="1" applyProtection="1">
      <alignment horizontal="center" vertical="center"/>
    </xf>
    <xf numFmtId="37" fontId="9" fillId="0" borderId="59" xfId="0" applyNumberFormat="1" applyFont="1" applyFill="1" applyBorder="1" applyAlignment="1" applyProtection="1">
      <alignment horizontal="center" vertical="center" wrapText="1"/>
    </xf>
    <xf numFmtId="37" fontId="9" fillId="0" borderId="54" xfId="0" applyNumberFormat="1" applyFont="1" applyFill="1" applyBorder="1" applyAlignment="1" applyProtection="1">
      <alignment horizontal="center" vertical="center"/>
    </xf>
    <xf numFmtId="37" fontId="6" fillId="0" borderId="16" xfId="0" applyNumberFormat="1" applyFont="1" applyFill="1" applyBorder="1" applyAlignment="1" applyProtection="1">
      <alignment horizontal="center" vertical="center" textRotation="255" shrinkToFit="1"/>
    </xf>
    <xf numFmtId="37" fontId="6" fillId="0" borderId="1" xfId="0" applyNumberFormat="1" applyFont="1" applyFill="1" applyBorder="1" applyAlignment="1" applyProtection="1">
      <alignment horizontal="center" vertical="center" textRotation="255" shrinkToFit="1"/>
    </xf>
    <xf numFmtId="37" fontId="6" fillId="0" borderId="1" xfId="0" applyNumberFormat="1" applyFont="1" applyFill="1" applyBorder="1" applyAlignment="1" applyProtection="1">
      <alignment horizontal="center" vertical="center"/>
    </xf>
    <xf numFmtId="37" fontId="6" fillId="0" borderId="42" xfId="0" applyNumberFormat="1" applyFont="1" applyFill="1" applyBorder="1" applyAlignment="1" applyProtection="1">
      <alignment horizontal="center" vertical="center"/>
    </xf>
    <xf numFmtId="37" fontId="6" fillId="0" borderId="40" xfId="0" applyNumberFormat="1" applyFont="1" applyFill="1" applyBorder="1" applyAlignment="1" applyProtection="1">
      <alignment horizontal="center" vertical="center"/>
    </xf>
    <xf numFmtId="37" fontId="6" fillId="0" borderId="49" xfId="0" applyNumberFormat="1" applyFont="1" applyFill="1" applyBorder="1" applyAlignment="1" applyProtection="1">
      <alignment horizontal="center" vertical="center"/>
    </xf>
    <xf numFmtId="37" fontId="6" fillId="0" borderId="20" xfId="0" applyNumberFormat="1" applyFont="1" applyFill="1" applyBorder="1" applyAlignment="1" applyProtection="1">
      <alignment horizontal="center" vertical="center"/>
    </xf>
    <xf numFmtId="37" fontId="6" fillId="0" borderId="22" xfId="0" applyNumberFormat="1" applyFont="1" applyFill="1" applyBorder="1" applyAlignment="1" applyProtection="1">
      <alignment horizontal="center" vertical="center"/>
    </xf>
    <xf numFmtId="37" fontId="6" fillId="0" borderId="10" xfId="3" applyNumberFormat="1" applyFont="1" applyFill="1" applyBorder="1" applyAlignment="1" applyProtection="1">
      <alignment horizontal="center" vertical="center"/>
    </xf>
    <xf numFmtId="37" fontId="6" fillId="0" borderId="17" xfId="3" applyNumberFormat="1" applyFont="1" applyFill="1" applyBorder="1" applyAlignment="1" applyProtection="1">
      <alignment horizontal="center" vertical="center"/>
    </xf>
    <xf numFmtId="37" fontId="6" fillId="0" borderId="12" xfId="3" applyNumberFormat="1" applyFont="1" applyFill="1" applyBorder="1" applyAlignment="1" applyProtection="1">
      <alignment horizontal="center" vertical="center"/>
    </xf>
    <xf numFmtId="37" fontId="6" fillId="0" borderId="44" xfId="0" applyNumberFormat="1" applyFont="1" applyFill="1" applyBorder="1" applyAlignment="1" applyProtection="1">
      <alignment horizontal="center" vertical="center"/>
    </xf>
    <xf numFmtId="37" fontId="6" fillId="0" borderId="61" xfId="0" applyNumberFormat="1" applyFont="1" applyFill="1" applyBorder="1" applyAlignment="1" applyProtection="1">
      <alignment horizontal="center" vertical="center"/>
    </xf>
    <xf numFmtId="37" fontId="6" fillId="0" borderId="67" xfId="0" applyNumberFormat="1" applyFont="1" applyFill="1" applyBorder="1" applyAlignment="1" applyProtection="1">
      <alignment horizontal="center" vertical="center"/>
    </xf>
    <xf numFmtId="37" fontId="6" fillId="0" borderId="18" xfId="0" applyNumberFormat="1" applyFont="1" applyFill="1" applyBorder="1" applyAlignment="1" applyProtection="1">
      <alignment horizontal="center" vertical="center"/>
    </xf>
    <xf numFmtId="37" fontId="6" fillId="0" borderId="3" xfId="0" applyNumberFormat="1" applyFont="1" applyFill="1" applyBorder="1" applyAlignment="1" applyProtection="1">
      <alignment horizontal="center" vertical="center" wrapText="1"/>
    </xf>
    <xf numFmtId="37" fontId="6" fillId="0" borderId="14" xfId="0" applyNumberFormat="1" applyFont="1" applyFill="1" applyBorder="1" applyAlignment="1" applyProtection="1">
      <alignment horizontal="center" vertical="center" wrapText="1"/>
    </xf>
    <xf numFmtId="37" fontId="6" fillId="0" borderId="13" xfId="0" applyNumberFormat="1" applyFont="1" applyFill="1" applyBorder="1" applyAlignment="1" applyProtection="1">
      <alignment horizontal="center" vertical="center" wrapText="1"/>
    </xf>
    <xf numFmtId="37" fontId="6" fillId="0" borderId="16" xfId="0" applyNumberFormat="1" applyFont="1" applyFill="1" applyBorder="1" applyAlignment="1" applyProtection="1">
      <alignment horizontal="center" vertical="center" textRotation="255"/>
    </xf>
    <xf numFmtId="37" fontId="6" fillId="0" borderId="1" xfId="0" applyNumberFormat="1" applyFont="1" applyFill="1" applyBorder="1" applyAlignment="1" applyProtection="1">
      <alignment horizontal="center" vertical="center" textRotation="255"/>
    </xf>
    <xf numFmtId="37" fontId="9" fillId="0" borderId="69" xfId="0" applyNumberFormat="1" applyFont="1" applyFill="1" applyBorder="1" applyAlignment="1" applyProtection="1">
      <alignment horizontal="center" vertical="center"/>
    </xf>
    <xf numFmtId="37" fontId="9" fillId="0" borderId="13" xfId="0" applyNumberFormat="1" applyFont="1" applyFill="1" applyBorder="1" applyAlignment="1" applyProtection="1">
      <alignment horizontal="center" vertical="center"/>
    </xf>
    <xf numFmtId="37" fontId="6" fillId="0" borderId="17" xfId="0" applyNumberFormat="1" applyFont="1" applyFill="1" applyBorder="1" applyAlignment="1" applyProtection="1">
      <alignment horizontal="center" vertical="center"/>
    </xf>
    <xf numFmtId="37" fontId="6" fillId="0" borderId="12" xfId="0" applyNumberFormat="1" applyFont="1" applyFill="1" applyBorder="1" applyAlignment="1" applyProtection="1">
      <alignment horizontal="center" vertical="center"/>
    </xf>
    <xf numFmtId="37" fontId="3" fillId="0" borderId="2" xfId="5" applyNumberFormat="1" applyFont="1" applyFill="1" applyBorder="1" applyAlignment="1" applyProtection="1">
      <alignment horizontal="center" vertical="center"/>
    </xf>
    <xf numFmtId="37" fontId="6" fillId="0" borderId="16" xfId="5" applyNumberFormat="1" applyFont="1" applyFill="1" applyBorder="1" applyAlignment="1" applyProtection="1">
      <alignment horizontal="center" vertical="center" wrapText="1" shrinkToFit="1"/>
    </xf>
    <xf numFmtId="37" fontId="6" fillId="0" borderId="1" xfId="5" applyNumberFormat="1" applyFont="1" applyFill="1" applyBorder="1" applyAlignment="1" applyProtection="1">
      <alignment horizontal="center" vertical="center" shrinkToFit="1"/>
    </xf>
    <xf numFmtId="179" fontId="12" fillId="0" borderId="3" xfId="2" applyNumberFormat="1" applyFont="1" applyFill="1" applyBorder="1" applyAlignment="1" applyProtection="1">
      <alignment horizontal="center" vertical="center" wrapText="1"/>
    </xf>
    <xf numFmtId="179" fontId="12" fillId="0" borderId="14" xfId="2" applyNumberFormat="1" applyFont="1" applyFill="1" applyBorder="1" applyAlignment="1" applyProtection="1">
      <alignment horizontal="center" vertical="center" wrapText="1"/>
    </xf>
    <xf numFmtId="179" fontId="12" fillId="0" borderId="13" xfId="2" applyNumberFormat="1" applyFont="1" applyFill="1" applyBorder="1" applyAlignment="1" applyProtection="1">
      <alignment horizontal="center" vertical="center" wrapText="1"/>
    </xf>
    <xf numFmtId="179" fontId="12" fillId="0" borderId="59" xfId="2" applyNumberFormat="1" applyFont="1" applyFill="1" applyBorder="1" applyAlignment="1" applyProtection="1">
      <alignment horizontal="center" vertical="center" wrapText="1"/>
    </xf>
    <xf numFmtId="179" fontId="12" fillId="0" borderId="54" xfId="2" applyNumberFormat="1" applyFont="1" applyFill="1" applyBorder="1" applyAlignment="1" applyProtection="1">
      <alignment horizontal="center" vertical="center" wrapText="1"/>
    </xf>
    <xf numFmtId="179" fontId="12" fillId="0" borderId="1" xfId="2" applyNumberFormat="1" applyFont="1" applyFill="1" applyBorder="1" applyAlignment="1" applyProtection="1">
      <alignment horizontal="center" vertical="center" wrapText="1"/>
    </xf>
    <xf numFmtId="37" fontId="6" fillId="0" borderId="16" xfId="5" applyNumberFormat="1" applyFont="1" applyFill="1" applyBorder="1" applyAlignment="1" applyProtection="1">
      <alignment horizontal="center" vertical="center" wrapText="1"/>
    </xf>
    <xf numFmtId="37" fontId="6" fillId="0" borderId="1" xfId="5" applyNumberFormat="1" applyFont="1" applyFill="1" applyBorder="1" applyAlignment="1" applyProtection="1">
      <alignment horizontal="center" vertical="center"/>
    </xf>
    <xf numFmtId="37" fontId="6" fillId="0" borderId="69" xfId="5" applyNumberFormat="1" applyFont="1" applyFill="1" applyBorder="1" applyAlignment="1" applyProtection="1">
      <alignment horizontal="center" vertical="center" wrapText="1"/>
    </xf>
    <xf numFmtId="37" fontId="6" fillId="0" borderId="13" xfId="5" applyNumberFormat="1" applyFont="1" applyFill="1" applyBorder="1" applyAlignment="1" applyProtection="1">
      <alignment horizontal="center" vertical="center"/>
    </xf>
    <xf numFmtId="37" fontId="6" fillId="0" borderId="16" xfId="5" applyNumberFormat="1" applyFont="1" applyFill="1" applyBorder="1" applyAlignment="1" applyProtection="1">
      <alignment horizontal="center" vertical="center"/>
    </xf>
    <xf numFmtId="37" fontId="8" fillId="0" borderId="16" xfId="5" applyFont="1" applyFill="1" applyBorder="1" applyAlignment="1" applyProtection="1">
      <alignment horizontal="center" vertical="center" wrapText="1"/>
    </xf>
    <xf numFmtId="0" fontId="8" fillId="0" borderId="1" xfId="0" applyFont="1" applyFill="1" applyBorder="1"/>
    <xf numFmtId="37" fontId="9" fillId="0" borderId="55" xfId="5" applyNumberFormat="1" applyFont="1" applyFill="1" applyBorder="1" applyAlignment="1" applyProtection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37" fontId="8" fillId="0" borderId="16" xfId="5" applyNumberFormat="1" applyFont="1" applyFill="1" applyBorder="1" applyAlignment="1" applyProtection="1">
      <alignment horizontal="center" vertical="center" wrapText="1"/>
    </xf>
    <xf numFmtId="37" fontId="8" fillId="0" borderId="1" xfId="5" applyNumberFormat="1" applyFont="1" applyFill="1" applyBorder="1" applyAlignment="1" applyProtection="1">
      <alignment horizontal="center" vertical="center"/>
    </xf>
    <xf numFmtId="37" fontId="6" fillId="0" borderId="69" xfId="5" applyNumberFormat="1" applyFont="1" applyFill="1" applyBorder="1" applyAlignment="1" applyProtection="1">
      <alignment horizontal="center" vertical="center"/>
    </xf>
    <xf numFmtId="37" fontId="12" fillId="0" borderId="10" xfId="5" applyNumberFormat="1" applyFont="1" applyFill="1" applyBorder="1" applyAlignment="1" applyProtection="1">
      <alignment horizontal="center" vertical="center" wrapText="1"/>
    </xf>
    <xf numFmtId="37" fontId="12" fillId="0" borderId="17" xfId="5" applyNumberFormat="1" applyFont="1" applyFill="1" applyBorder="1" applyAlignment="1" applyProtection="1">
      <alignment horizontal="center" vertical="center" wrapText="1"/>
    </xf>
    <xf numFmtId="37" fontId="12" fillId="0" borderId="12" xfId="5" applyNumberFormat="1" applyFont="1" applyFill="1" applyBorder="1" applyAlignment="1" applyProtection="1">
      <alignment horizontal="center" vertical="center" wrapText="1"/>
    </xf>
    <xf numFmtId="37" fontId="9" fillId="0" borderId="15" xfId="5" applyNumberFormat="1" applyFont="1" applyFill="1" applyBorder="1" applyAlignment="1" applyProtection="1">
      <alignment horizontal="center" vertical="center" wrapText="1"/>
    </xf>
    <xf numFmtId="37" fontId="9" fillId="0" borderId="11" xfId="5" applyNumberFormat="1" applyFont="1" applyFill="1" applyBorder="1" applyAlignment="1" applyProtection="1">
      <alignment horizontal="center" vertical="center"/>
    </xf>
    <xf numFmtId="37" fontId="9" fillId="0" borderId="16" xfId="5" applyNumberFormat="1" applyFont="1" applyFill="1" applyBorder="1" applyAlignment="1" applyProtection="1">
      <alignment horizontal="center" vertical="center" wrapText="1"/>
    </xf>
    <xf numFmtId="37" fontId="9" fillId="0" borderId="1" xfId="5" applyNumberFormat="1" applyFont="1" applyFill="1" applyBorder="1" applyAlignment="1" applyProtection="1">
      <alignment horizontal="center" vertical="center"/>
    </xf>
    <xf numFmtId="37" fontId="9" fillId="0" borderId="16" xfId="5" applyNumberFormat="1" applyFont="1" applyFill="1" applyBorder="1" applyAlignment="1" applyProtection="1">
      <alignment horizontal="center" vertical="center"/>
    </xf>
    <xf numFmtId="37" fontId="9" fillId="0" borderId="68" xfId="5" applyNumberFormat="1" applyFont="1" applyFill="1" applyBorder="1" applyAlignment="1" applyProtection="1">
      <alignment horizontal="center" vertical="center"/>
    </xf>
    <xf numFmtId="37" fontId="9" fillId="0" borderId="45" xfId="5" applyNumberFormat="1" applyFont="1" applyFill="1" applyBorder="1" applyAlignment="1" applyProtection="1">
      <alignment horizontal="center" vertical="center"/>
    </xf>
    <xf numFmtId="37" fontId="12" fillId="0" borderId="46" xfId="5" applyNumberFormat="1" applyFont="1" applyFill="1" applyBorder="1" applyAlignment="1" applyProtection="1">
      <alignment horizontal="center" vertical="center"/>
    </xf>
    <xf numFmtId="37" fontId="12" fillId="0" borderId="40" xfId="5" applyNumberFormat="1" applyFont="1" applyFill="1" applyBorder="1" applyAlignment="1" applyProtection="1">
      <alignment horizontal="center" vertical="center"/>
    </xf>
    <xf numFmtId="37" fontId="12" fillId="0" borderId="49" xfId="5" applyNumberFormat="1" applyFont="1" applyFill="1" applyBorder="1" applyAlignment="1" applyProtection="1">
      <alignment horizontal="center" vertical="center"/>
    </xf>
    <xf numFmtId="37" fontId="12" fillId="0" borderId="62" xfId="3" applyNumberFormat="1" applyFont="1" applyFill="1" applyBorder="1" applyAlignment="1" applyProtection="1">
      <alignment horizontal="center" vertical="center"/>
    </xf>
    <xf numFmtId="37" fontId="12" fillId="0" borderId="71" xfId="3" applyNumberFormat="1" applyFont="1" applyFill="1" applyBorder="1" applyAlignment="1" applyProtection="1">
      <alignment horizontal="center" vertical="center"/>
    </xf>
    <xf numFmtId="37" fontId="12" fillId="0" borderId="72" xfId="3" applyNumberFormat="1" applyFont="1" applyFill="1" applyBorder="1" applyAlignment="1" applyProtection="1">
      <alignment horizontal="center" vertical="center"/>
    </xf>
    <xf numFmtId="49" fontId="6" fillId="0" borderId="16" xfId="5" applyNumberFormat="1" applyFont="1" applyFill="1" applyBorder="1" applyAlignment="1" applyProtection="1">
      <alignment horizontal="center" vertical="center" wrapText="1"/>
    </xf>
    <xf numFmtId="49" fontId="6" fillId="0" borderId="1" xfId="5" applyNumberFormat="1" applyFont="1" applyFill="1" applyBorder="1" applyAlignment="1" applyProtection="1">
      <alignment horizontal="center" vertical="center"/>
    </xf>
    <xf numFmtId="37" fontId="12" fillId="0" borderId="66" xfId="5" applyNumberFormat="1" applyFont="1" applyFill="1" applyBorder="1" applyAlignment="1" applyProtection="1">
      <alignment horizontal="center" vertical="center"/>
    </xf>
    <xf numFmtId="37" fontId="12" fillId="0" borderId="57" xfId="5" applyNumberFormat="1" applyFont="1" applyFill="1" applyBorder="1" applyAlignment="1" applyProtection="1">
      <alignment horizontal="center" vertical="center"/>
    </xf>
    <xf numFmtId="37" fontId="12" fillId="0" borderId="20" xfId="5" applyNumberFormat="1" applyFont="1" applyFill="1" applyBorder="1" applyAlignment="1" applyProtection="1">
      <alignment horizontal="center" vertical="center"/>
    </xf>
    <xf numFmtId="37" fontId="12" fillId="0" borderId="42" xfId="5" applyNumberFormat="1" applyFont="1" applyFill="1" applyBorder="1" applyAlignment="1" applyProtection="1">
      <alignment horizontal="center" vertical="center"/>
    </xf>
    <xf numFmtId="37" fontId="12" fillId="0" borderId="22" xfId="5" applyNumberFormat="1" applyFont="1" applyFill="1" applyBorder="1" applyAlignment="1" applyProtection="1">
      <alignment horizontal="center" vertical="center"/>
    </xf>
    <xf numFmtId="37" fontId="9" fillId="0" borderId="1" xfId="5" applyNumberFormat="1" applyFont="1" applyFill="1" applyBorder="1" applyAlignment="1" applyProtection="1">
      <alignment horizontal="center" vertical="center" wrapText="1"/>
    </xf>
    <xf numFmtId="37" fontId="12" fillId="0" borderId="55" xfId="5" applyNumberFormat="1" applyFont="1" applyFill="1" applyBorder="1" applyAlignment="1" applyProtection="1">
      <alignment horizontal="center" vertical="center" wrapText="1"/>
    </xf>
    <xf numFmtId="37" fontId="12" fillId="0" borderId="56" xfId="5" applyNumberFormat="1" applyFont="1" applyFill="1" applyBorder="1" applyAlignment="1" applyProtection="1">
      <alignment horizontal="center" vertical="center"/>
    </xf>
    <xf numFmtId="37" fontId="12" fillId="0" borderId="60" xfId="5" applyNumberFormat="1" applyFont="1" applyFill="1" applyBorder="1" applyAlignment="1" applyProtection="1">
      <alignment horizontal="center" vertical="center"/>
    </xf>
    <xf numFmtId="37" fontId="9" fillId="0" borderId="0" xfId="5" applyNumberFormat="1" applyFont="1" applyFill="1" applyBorder="1" applyAlignment="1" applyProtection="1">
      <alignment horizontal="center" vertical="center"/>
    </xf>
    <xf numFmtId="37" fontId="9" fillId="0" borderId="15" xfId="5" applyNumberFormat="1" applyFont="1" applyFill="1" applyBorder="1" applyAlignment="1" applyProtection="1">
      <alignment horizontal="center" vertical="center"/>
    </xf>
    <xf numFmtId="37" fontId="6" fillId="0" borderId="1" xfId="5" applyNumberFormat="1" applyFont="1" applyFill="1" applyBorder="1" applyAlignment="1" applyProtection="1">
      <alignment horizontal="center" vertical="center" wrapText="1"/>
    </xf>
    <xf numFmtId="37" fontId="12" fillId="0" borderId="50" xfId="5" applyNumberFormat="1" applyFont="1" applyFill="1" applyBorder="1" applyAlignment="1" applyProtection="1">
      <alignment horizontal="center" vertical="center"/>
    </xf>
    <xf numFmtId="37" fontId="6" fillId="0" borderId="70" xfId="5" applyNumberFormat="1" applyFont="1" applyFill="1" applyBorder="1" applyAlignment="1" applyProtection="1">
      <alignment horizontal="center" vertical="center"/>
    </xf>
    <xf numFmtId="37" fontId="6" fillId="0" borderId="12" xfId="5" applyNumberFormat="1" applyFont="1" applyFill="1" applyBorder="1" applyAlignment="1" applyProtection="1">
      <alignment horizontal="center" vertical="center"/>
    </xf>
    <xf numFmtId="37" fontId="6" fillId="0" borderId="68" xfId="5" applyNumberFormat="1" applyFont="1" applyFill="1" applyBorder="1" applyAlignment="1" applyProtection="1">
      <alignment horizontal="center" vertical="center"/>
    </xf>
    <xf numFmtId="37" fontId="6" fillId="0" borderId="15" xfId="5" applyNumberFormat="1" applyFont="1" applyFill="1" applyBorder="1" applyAlignment="1" applyProtection="1">
      <alignment horizontal="center" vertical="center"/>
    </xf>
    <xf numFmtId="37" fontId="6" fillId="0" borderId="15" xfId="5" applyNumberFormat="1" applyFont="1" applyFill="1" applyBorder="1" applyAlignment="1" applyProtection="1">
      <alignment horizontal="center" vertical="center" wrapText="1"/>
    </xf>
    <xf numFmtId="37" fontId="6" fillId="0" borderId="11" xfId="5" applyNumberFormat="1" applyFont="1" applyFill="1" applyBorder="1" applyAlignment="1" applyProtection="1">
      <alignment horizontal="center" vertical="center"/>
    </xf>
    <xf numFmtId="37" fontId="6" fillId="0" borderId="24" xfId="5" applyNumberFormat="1" applyFont="1" applyFill="1" applyBorder="1" applyAlignment="1" applyProtection="1">
      <alignment horizontal="center" vertical="center" wrapText="1"/>
    </xf>
    <xf numFmtId="37" fontId="5" fillId="0" borderId="18" xfId="5" applyFont="1" applyFill="1" applyBorder="1" applyAlignment="1">
      <alignment horizontal="center" vertical="center"/>
    </xf>
    <xf numFmtId="37" fontId="6" fillId="0" borderId="73" xfId="5" applyNumberFormat="1" applyFont="1" applyFill="1" applyBorder="1" applyAlignment="1" applyProtection="1">
      <alignment horizontal="center" vertical="center"/>
    </xf>
    <xf numFmtId="37" fontId="6" fillId="0" borderId="72" xfId="5" applyNumberFormat="1" applyFont="1" applyFill="1" applyBorder="1" applyAlignment="1" applyProtection="1">
      <alignment horizontal="center" vertical="center"/>
    </xf>
    <xf numFmtId="179" fontId="9" fillId="0" borderId="59" xfId="2" applyNumberFormat="1" applyFont="1" applyFill="1" applyBorder="1" applyAlignment="1" applyProtection="1">
      <alignment horizontal="center" vertical="center" wrapText="1"/>
    </xf>
    <xf numFmtId="179" fontId="9" fillId="0" borderId="54" xfId="2" applyNumberFormat="1" applyFont="1" applyFill="1" applyBorder="1" applyAlignment="1" applyProtection="1">
      <alignment horizontal="center" vertical="center" wrapText="1"/>
    </xf>
    <xf numFmtId="179" fontId="9" fillId="0" borderId="1" xfId="2" applyNumberFormat="1" applyFont="1" applyFill="1" applyBorder="1" applyAlignment="1" applyProtection="1">
      <alignment horizontal="center" vertical="center" wrapText="1"/>
    </xf>
    <xf numFmtId="37" fontId="12" fillId="0" borderId="42" xfId="4" applyNumberFormat="1" applyFont="1" applyFill="1" applyBorder="1" applyAlignment="1" applyProtection="1">
      <alignment horizontal="center" vertical="center"/>
    </xf>
    <xf numFmtId="37" fontId="12" fillId="0" borderId="40" xfId="4" applyNumberFormat="1" applyFont="1" applyFill="1" applyBorder="1" applyAlignment="1" applyProtection="1">
      <alignment horizontal="center" vertical="center"/>
    </xf>
    <xf numFmtId="37" fontId="3" fillId="0" borderId="2" xfId="4" applyNumberFormat="1" applyFont="1" applyFill="1" applyBorder="1" applyAlignment="1" applyProtection="1">
      <alignment horizontal="center" vertical="center"/>
    </xf>
    <xf numFmtId="37" fontId="12" fillId="0" borderId="40" xfId="4" applyFont="1" applyFill="1" applyBorder="1" applyAlignment="1" applyProtection="1">
      <alignment horizontal="center" vertical="center"/>
    </xf>
    <xf numFmtId="37" fontId="9" fillId="0" borderId="65" xfId="4" applyNumberFormat="1" applyFont="1" applyFill="1" applyBorder="1" applyAlignment="1" applyProtection="1">
      <alignment horizontal="left" vertical="top" wrapText="1"/>
    </xf>
    <xf numFmtId="37" fontId="9" fillId="0" borderId="67" xfId="4" applyNumberFormat="1" applyFont="1" applyFill="1" applyBorder="1" applyAlignment="1" applyProtection="1">
      <alignment horizontal="left" vertical="top" wrapText="1"/>
    </xf>
    <xf numFmtId="37" fontId="12" fillId="0" borderId="40" xfId="4" applyNumberFormat="1" applyFont="1" applyFill="1" applyBorder="1" applyAlignment="1" applyProtection="1">
      <alignment horizontal="center" vertical="center" shrinkToFit="1"/>
    </xf>
    <xf numFmtId="37" fontId="12" fillId="0" borderId="47" xfId="4" applyNumberFormat="1" applyFont="1" applyFill="1" applyBorder="1" applyAlignment="1" applyProtection="1">
      <alignment horizontal="center" vertical="center" shrinkToFit="1"/>
    </xf>
    <xf numFmtId="37" fontId="9" fillId="0" borderId="59" xfId="4" applyNumberFormat="1" applyFont="1" applyFill="1" applyBorder="1" applyAlignment="1" applyProtection="1">
      <alignment horizontal="center" vertical="center" wrapText="1"/>
    </xf>
    <xf numFmtId="37" fontId="9" fillId="0" borderId="1" xfId="4" applyNumberFormat="1" applyFont="1" applyFill="1" applyBorder="1" applyAlignment="1" applyProtection="1">
      <alignment horizontal="center" vertical="center"/>
    </xf>
    <xf numFmtId="179" fontId="9" fillId="0" borderId="59" xfId="1" applyNumberFormat="1" applyFont="1" applyFill="1" applyBorder="1" applyAlignment="1" applyProtection="1">
      <alignment horizontal="center" vertical="center" wrapText="1"/>
    </xf>
    <xf numFmtId="179" fontId="9" fillId="0" borderId="1" xfId="1" applyNumberFormat="1" applyFont="1" applyFill="1" applyBorder="1" applyAlignment="1" applyProtection="1">
      <alignment horizontal="center" vertical="center" wrapText="1"/>
    </xf>
    <xf numFmtId="37" fontId="12" fillId="0" borderId="3" xfId="0" applyNumberFormat="1" applyFont="1" applyFill="1" applyBorder="1" applyAlignment="1" applyProtection="1">
      <alignment horizontal="center" vertical="center" wrapText="1"/>
    </xf>
    <xf numFmtId="37" fontId="12" fillId="0" borderId="14" xfId="0" applyNumberFormat="1" applyFont="1" applyFill="1" applyBorder="1" applyAlignment="1" applyProtection="1">
      <alignment horizontal="center" vertical="center" wrapText="1"/>
    </xf>
    <xf numFmtId="37" fontId="12" fillId="0" borderId="13" xfId="0" applyNumberFormat="1" applyFont="1" applyFill="1" applyBorder="1" applyAlignment="1" applyProtection="1">
      <alignment horizontal="center" vertical="center" wrapText="1"/>
    </xf>
    <xf numFmtId="37" fontId="12" fillId="0" borderId="3" xfId="4" applyNumberFormat="1" applyFont="1" applyFill="1" applyBorder="1" applyAlignment="1" applyProtection="1">
      <alignment horizontal="center" vertical="center" wrapText="1"/>
    </xf>
    <xf numFmtId="37" fontId="12" fillId="0" borderId="13" xfId="4" applyNumberFormat="1" applyFont="1" applyFill="1" applyBorder="1" applyAlignment="1" applyProtection="1">
      <alignment horizontal="center" vertical="center"/>
    </xf>
    <xf numFmtId="37" fontId="12" fillId="0" borderId="10" xfId="4" applyNumberFormat="1" applyFont="1" applyFill="1" applyBorder="1" applyAlignment="1" applyProtection="1">
      <alignment horizontal="center" vertical="center"/>
    </xf>
    <xf numFmtId="37" fontId="12" fillId="0" borderId="12" xfId="4" applyNumberFormat="1" applyFont="1" applyFill="1" applyBorder="1" applyAlignment="1" applyProtection="1">
      <alignment horizontal="center" vertical="center"/>
    </xf>
    <xf numFmtId="37" fontId="12" fillId="0" borderId="47" xfId="4" applyNumberFormat="1" applyFont="1" applyFill="1" applyBorder="1" applyAlignment="1" applyProtection="1">
      <alignment horizontal="center" vertical="center"/>
    </xf>
    <xf numFmtId="179" fontId="8" fillId="0" borderId="59" xfId="1" applyNumberFormat="1" applyFont="1" applyFill="1" applyBorder="1" applyAlignment="1" applyProtection="1">
      <alignment horizontal="center" vertical="center" wrapText="1"/>
    </xf>
    <xf numFmtId="179" fontId="8" fillId="0" borderId="1" xfId="1" applyNumberFormat="1" applyFont="1" applyFill="1" applyBorder="1" applyAlignment="1" applyProtection="1">
      <alignment horizontal="center" vertical="center" wrapText="1"/>
    </xf>
    <xf numFmtId="37" fontId="9" fillId="0" borderId="55" xfId="4" applyNumberFormat="1" applyFont="1" applyFill="1" applyBorder="1" applyAlignment="1" applyProtection="1">
      <alignment horizontal="center" vertical="center"/>
    </xf>
    <xf numFmtId="37" fontId="9" fillId="0" borderId="60" xfId="4" applyNumberFormat="1" applyFont="1" applyFill="1" applyBorder="1" applyAlignment="1" applyProtection="1">
      <alignment horizontal="center" vertical="center"/>
    </xf>
    <xf numFmtId="37" fontId="9" fillId="0" borderId="1" xfId="4" applyNumberFormat="1" applyFont="1" applyFill="1" applyBorder="1" applyAlignment="1" applyProtection="1">
      <alignment horizontal="center" vertical="center" wrapText="1"/>
    </xf>
    <xf numFmtId="179" fontId="9" fillId="0" borderId="10" xfId="1" applyNumberFormat="1" applyFont="1" applyFill="1" applyBorder="1" applyAlignment="1" applyProtection="1">
      <alignment horizontal="center" vertical="center" wrapText="1"/>
    </xf>
    <xf numFmtId="179" fontId="9" fillId="0" borderId="12" xfId="1" applyNumberFormat="1" applyFont="1" applyFill="1" applyBorder="1" applyAlignment="1" applyProtection="1">
      <alignment horizontal="center" vertical="center"/>
    </xf>
    <xf numFmtId="179" fontId="6" fillId="0" borderId="59" xfId="1" applyNumberFormat="1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9" fillId="0" borderId="1" xfId="1" applyNumberFormat="1" applyFont="1" applyFill="1" applyBorder="1" applyAlignment="1" applyProtection="1">
      <alignment horizontal="center" vertical="center"/>
    </xf>
    <xf numFmtId="37" fontId="3" fillId="0" borderId="2" xfId="3" applyFont="1" applyFill="1" applyBorder="1" applyAlignment="1">
      <alignment horizontal="right" vertical="center"/>
    </xf>
    <xf numFmtId="37" fontId="3" fillId="0" borderId="2" xfId="3" applyNumberFormat="1" applyFont="1" applyFill="1" applyBorder="1" applyAlignment="1" applyProtection="1">
      <alignment horizontal="right" vertical="center"/>
    </xf>
    <xf numFmtId="37" fontId="3" fillId="0" borderId="2" xfId="0" applyNumberFormat="1" applyFont="1" applyFill="1" applyBorder="1" applyAlignment="1" applyProtection="1">
      <alignment horizontal="right" vertical="center"/>
    </xf>
    <xf numFmtId="37" fontId="9" fillId="0" borderId="36" xfId="0" applyNumberFormat="1" applyFont="1" applyFill="1" applyBorder="1" applyAlignment="1" applyProtection="1">
      <alignment horizontal="distributed" vertical="center"/>
    </xf>
    <xf numFmtId="37" fontId="9" fillId="0" borderId="33" xfId="0" applyNumberFormat="1" applyFont="1" applyFill="1" applyBorder="1" applyAlignment="1" applyProtection="1">
      <alignment horizontal="distributed" vertical="center"/>
    </xf>
    <xf numFmtId="37" fontId="6" fillId="0" borderId="36" xfId="0" applyNumberFormat="1" applyFont="1" applyFill="1" applyBorder="1" applyAlignment="1" applyProtection="1">
      <alignment horizontal="distributed" vertical="center" wrapText="1"/>
    </xf>
    <xf numFmtId="37" fontId="6" fillId="0" borderId="36" xfId="0" applyNumberFormat="1" applyFont="1" applyFill="1" applyBorder="1" applyAlignment="1" applyProtection="1">
      <alignment horizontal="distributed" vertical="center"/>
    </xf>
    <xf numFmtId="37" fontId="9" fillId="0" borderId="36" xfId="0" applyNumberFormat="1" applyFont="1" applyFill="1" applyBorder="1" applyAlignment="1" applyProtection="1">
      <alignment horizontal="distributed" vertical="center" wrapText="1"/>
    </xf>
    <xf numFmtId="37" fontId="9" fillId="0" borderId="26" xfId="3" applyNumberFormat="1" applyFont="1" applyFill="1" applyBorder="1" applyAlignment="1" applyProtection="1">
      <alignment horizontal="center" vertical="center" shrinkToFit="1"/>
    </xf>
    <xf numFmtId="179" fontId="10" fillId="0" borderId="19" xfId="5" applyNumberFormat="1" applyFont="1" applyFill="1" applyBorder="1" applyAlignment="1" applyProtection="1">
      <alignment vertical="center" shrinkToFit="1"/>
    </xf>
    <xf numFmtId="37" fontId="10" fillId="0" borderId="23" xfId="5" applyNumberFormat="1" applyFont="1" applyFill="1" applyBorder="1" applyAlignment="1" applyProtection="1">
      <alignment vertical="center"/>
    </xf>
    <xf numFmtId="37" fontId="10" fillId="0" borderId="30" xfId="5" applyNumberFormat="1" applyFont="1" applyFill="1" applyBorder="1" applyAlignment="1" applyProtection="1">
      <alignment vertical="center" shrinkToFit="1"/>
    </xf>
    <xf numFmtId="37" fontId="3" fillId="0" borderId="2" xfId="5" applyNumberFormat="1" applyFont="1" applyFill="1" applyBorder="1" applyAlignment="1" applyProtection="1">
      <alignment horizontal="right" vertical="center"/>
    </xf>
    <xf numFmtId="37" fontId="3" fillId="0" borderId="2" xfId="4" applyNumberFormat="1" applyFont="1" applyFill="1" applyBorder="1" applyAlignment="1" applyProtection="1">
      <alignment horizontal="right" vertical="center"/>
    </xf>
  </cellXfs>
  <cellStyles count="6">
    <cellStyle name="標準" xfId="0" builtinId="0" customBuiltin="1"/>
    <cellStyle name="標準_沿損益" xfId="1" xr:uid="{00000000-0005-0000-0000-000001000000}"/>
    <cellStyle name="標準_沿貸借" xfId="2" xr:uid="{00000000-0005-0000-0000-000002000000}"/>
    <cellStyle name="標準_業事１" xfId="3" xr:uid="{00000000-0005-0000-0000-000003000000}"/>
    <cellStyle name="標準_業損益" xfId="4" xr:uid="{00000000-0005-0000-0000-000004000000}"/>
    <cellStyle name="標準_業貸借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rgb="FFFF0000"/>
    <pageSetUpPr fitToPage="1"/>
  </sheetPr>
  <dimension ref="A1:AJ18"/>
  <sheetViews>
    <sheetView tabSelected="1" view="pageBreakPreview" zoomScaleNormal="115" zoomScaleSheetLayoutView="100" workbookViewId="0">
      <selection activeCell="Y10" sqref="Y10"/>
    </sheetView>
  </sheetViews>
  <sheetFormatPr defaultColWidth="12.21875" defaultRowHeight="20.100000000000001" customHeight="1" x14ac:dyDescent="0.25"/>
  <cols>
    <col min="1" max="1" width="2.5546875" style="3" customWidth="1"/>
    <col min="2" max="2" width="10.88671875" style="3" customWidth="1"/>
    <col min="3" max="3" width="7.88671875" style="9" customWidth="1"/>
    <col min="4" max="4" width="3.33203125" style="3" customWidth="1"/>
    <col min="5" max="5" width="3.5546875" style="3" customWidth="1"/>
    <col min="6" max="6" width="2.88671875" style="3" customWidth="1"/>
    <col min="7" max="9" width="2.5546875" style="3" customWidth="1"/>
    <col min="10" max="10" width="3.5546875" style="3" customWidth="1"/>
    <col min="11" max="13" width="2.5546875" style="3" customWidth="1"/>
    <col min="14" max="14" width="3.77734375" style="3" customWidth="1"/>
    <col min="15" max="15" width="2.5546875" style="3" customWidth="1"/>
    <col min="16" max="16" width="3.88671875" style="3" customWidth="1"/>
    <col min="17" max="17" width="3.5546875" style="3" customWidth="1"/>
    <col min="18" max="21" width="2.5546875" style="3" customWidth="1"/>
    <col min="22" max="27" width="2.88671875" style="3" customWidth="1"/>
    <col min="28" max="28" width="4.33203125" style="3" customWidth="1"/>
    <col min="29" max="31" width="2.88671875" style="3" customWidth="1"/>
    <col min="32" max="32" width="4.109375" style="3" customWidth="1"/>
    <col min="33" max="33" width="3.88671875" style="3" customWidth="1"/>
    <col min="34" max="34" width="3.77734375" style="3" customWidth="1"/>
    <col min="35" max="35" width="9.33203125" style="9" customWidth="1"/>
    <col min="36" max="36" width="11.6640625" style="3" customWidth="1"/>
    <col min="37" max="16384" width="12.21875" style="3"/>
  </cols>
  <sheetData>
    <row r="1" spans="1:36" ht="24" customHeight="1" x14ac:dyDescent="0.25">
      <c r="B1" s="130" t="s">
        <v>50</v>
      </c>
      <c r="C1" s="8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P1" s="10"/>
      <c r="Q1" s="10"/>
      <c r="R1" s="10"/>
      <c r="S1" s="10"/>
      <c r="T1" s="10"/>
      <c r="U1" s="10"/>
      <c r="V1" s="10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0"/>
      <c r="AI1" s="12"/>
    </row>
    <row r="2" spans="1:36" ht="9" customHeight="1" x14ac:dyDescent="0.25">
      <c r="A2" s="13"/>
      <c r="B2" s="14"/>
      <c r="C2" s="15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  <c r="P2" s="16"/>
      <c r="Q2" s="16"/>
      <c r="R2" s="16"/>
      <c r="S2" s="16"/>
      <c r="T2" s="16"/>
      <c r="U2" s="16"/>
      <c r="V2" s="16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6"/>
      <c r="AI2" s="19"/>
    </row>
    <row r="3" spans="1:36" s="9" customFormat="1" ht="20.100000000000001" customHeight="1" x14ac:dyDescent="0.25">
      <c r="A3" s="377" t="s">
        <v>203</v>
      </c>
      <c r="B3" s="380" t="s">
        <v>77</v>
      </c>
      <c r="C3" s="377" t="s">
        <v>204</v>
      </c>
      <c r="D3" s="383" t="s">
        <v>260</v>
      </c>
      <c r="E3" s="361" t="s">
        <v>157</v>
      </c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3"/>
      <c r="R3" s="361" t="s">
        <v>158</v>
      </c>
      <c r="S3" s="362"/>
      <c r="T3" s="362"/>
      <c r="U3" s="363"/>
      <c r="V3" s="361" t="s">
        <v>159</v>
      </c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3"/>
      <c r="AI3" s="357" t="s">
        <v>155</v>
      </c>
      <c r="AJ3" s="353" t="s">
        <v>40</v>
      </c>
    </row>
    <row r="4" spans="1:36" s="9" customFormat="1" ht="20.100000000000001" customHeight="1" x14ac:dyDescent="0.25">
      <c r="A4" s="382"/>
      <c r="B4" s="381"/>
      <c r="C4" s="382"/>
      <c r="D4" s="356"/>
      <c r="E4" s="366" t="s">
        <v>57</v>
      </c>
      <c r="F4" s="367"/>
      <c r="G4" s="367"/>
      <c r="H4" s="367"/>
      <c r="I4" s="367"/>
      <c r="J4" s="388"/>
      <c r="K4" s="366" t="s">
        <v>58</v>
      </c>
      <c r="L4" s="367"/>
      <c r="M4" s="367"/>
      <c r="N4" s="367"/>
      <c r="O4" s="367"/>
      <c r="P4" s="367"/>
      <c r="Q4" s="368" t="s">
        <v>216</v>
      </c>
      <c r="R4" s="368" t="s">
        <v>215</v>
      </c>
      <c r="S4" s="368" t="s">
        <v>214</v>
      </c>
      <c r="T4" s="368" t="s">
        <v>213</v>
      </c>
      <c r="U4" s="368" t="s">
        <v>212</v>
      </c>
      <c r="V4" s="368" t="s">
        <v>59</v>
      </c>
      <c r="W4" s="364" t="s">
        <v>60</v>
      </c>
      <c r="X4" s="364" t="s">
        <v>61</v>
      </c>
      <c r="Y4" s="364" t="s">
        <v>62</v>
      </c>
      <c r="Z4" s="364" t="s">
        <v>63</v>
      </c>
      <c r="AA4" s="364" t="s">
        <v>64</v>
      </c>
      <c r="AB4" s="364" t="s">
        <v>65</v>
      </c>
      <c r="AC4" s="368" t="s">
        <v>66</v>
      </c>
      <c r="AD4" s="364" t="s">
        <v>67</v>
      </c>
      <c r="AE4" s="364" t="s">
        <v>68</v>
      </c>
      <c r="AF4" s="364" t="s">
        <v>206</v>
      </c>
      <c r="AG4" s="364" t="s">
        <v>69</v>
      </c>
      <c r="AH4" s="368" t="s">
        <v>160</v>
      </c>
      <c r="AI4" s="358"/>
      <c r="AJ4" s="354"/>
    </row>
    <row r="5" spans="1:36" s="9" customFormat="1" ht="15" customHeight="1" x14ac:dyDescent="0.25">
      <c r="A5" s="382"/>
      <c r="B5" s="381"/>
      <c r="C5" s="382"/>
      <c r="D5" s="356"/>
      <c r="E5" s="372" t="s">
        <v>70</v>
      </c>
      <c r="F5" s="373"/>
      <c r="G5" s="384" t="s">
        <v>290</v>
      </c>
      <c r="H5" s="368" t="s">
        <v>71</v>
      </c>
      <c r="I5" s="368" t="s">
        <v>217</v>
      </c>
      <c r="J5" s="355" t="s">
        <v>161</v>
      </c>
      <c r="K5" s="386" t="s">
        <v>72</v>
      </c>
      <c r="L5" s="387"/>
      <c r="M5" s="368" t="s">
        <v>205</v>
      </c>
      <c r="N5" s="359" t="s">
        <v>148</v>
      </c>
      <c r="O5" s="359" t="s">
        <v>147</v>
      </c>
      <c r="P5" s="355" t="s">
        <v>162</v>
      </c>
      <c r="Q5" s="356"/>
      <c r="R5" s="356"/>
      <c r="S5" s="356"/>
      <c r="T5" s="356"/>
      <c r="U5" s="356"/>
      <c r="V5" s="356"/>
      <c r="W5" s="365"/>
      <c r="X5" s="365"/>
      <c r="Y5" s="365"/>
      <c r="Z5" s="365"/>
      <c r="AA5" s="365"/>
      <c r="AB5" s="365"/>
      <c r="AC5" s="356"/>
      <c r="AD5" s="365"/>
      <c r="AE5" s="365"/>
      <c r="AF5" s="365"/>
      <c r="AG5" s="365"/>
      <c r="AH5" s="356"/>
      <c r="AI5" s="358"/>
      <c r="AJ5" s="354"/>
    </row>
    <row r="6" spans="1:36" s="9" customFormat="1" ht="73.5" customHeight="1" x14ac:dyDescent="0.25">
      <c r="A6" s="382"/>
      <c r="B6" s="381"/>
      <c r="C6" s="382"/>
      <c r="D6" s="356"/>
      <c r="E6" s="64" t="s">
        <v>73</v>
      </c>
      <c r="F6" s="64" t="s">
        <v>74</v>
      </c>
      <c r="G6" s="385"/>
      <c r="H6" s="356"/>
      <c r="I6" s="356"/>
      <c r="J6" s="356"/>
      <c r="K6" s="64" t="s">
        <v>75</v>
      </c>
      <c r="L6" s="64" t="s">
        <v>76</v>
      </c>
      <c r="M6" s="356"/>
      <c r="N6" s="360"/>
      <c r="O6" s="360"/>
      <c r="P6" s="356"/>
      <c r="Q6" s="356"/>
      <c r="R6" s="356"/>
      <c r="S6" s="356"/>
      <c r="T6" s="356"/>
      <c r="U6" s="356"/>
      <c r="V6" s="356"/>
      <c r="W6" s="365"/>
      <c r="X6" s="365"/>
      <c r="Y6" s="365"/>
      <c r="Z6" s="365"/>
      <c r="AA6" s="365"/>
      <c r="AB6" s="365"/>
      <c r="AC6" s="356"/>
      <c r="AD6" s="365"/>
      <c r="AE6" s="365"/>
      <c r="AF6" s="365"/>
      <c r="AG6" s="365"/>
      <c r="AH6" s="369"/>
      <c r="AI6" s="358"/>
      <c r="AJ6" s="354"/>
    </row>
    <row r="7" spans="1:36" ht="31.5" customHeight="1" x14ac:dyDescent="0.25">
      <c r="A7" s="378" t="s">
        <v>281</v>
      </c>
      <c r="B7" s="330" t="s">
        <v>285</v>
      </c>
      <c r="C7" s="131">
        <v>18255</v>
      </c>
      <c r="D7" s="135">
        <v>90</v>
      </c>
      <c r="E7" s="136">
        <v>1</v>
      </c>
      <c r="F7" s="136"/>
      <c r="G7" s="136"/>
      <c r="H7" s="136">
        <v>2</v>
      </c>
      <c r="I7" s="136">
        <v>16</v>
      </c>
      <c r="J7" s="135">
        <f t="shared" ref="J7:J17" si="0">E7+F7+H7+I7</f>
        <v>19</v>
      </c>
      <c r="K7" s="136"/>
      <c r="L7" s="136"/>
      <c r="M7" s="136"/>
      <c r="N7" s="136">
        <v>127</v>
      </c>
      <c r="O7" s="136"/>
      <c r="P7" s="135">
        <f>SUM(K7:N7)</f>
        <v>127</v>
      </c>
      <c r="Q7" s="135">
        <f>(J7+P7)</f>
        <v>146</v>
      </c>
      <c r="R7" s="136">
        <v>3</v>
      </c>
      <c r="S7" s="136">
        <v>9</v>
      </c>
      <c r="T7" s="136">
        <v>3</v>
      </c>
      <c r="U7" s="135">
        <f>((R7+S7)+T7)</f>
        <v>15</v>
      </c>
      <c r="V7" s="137">
        <v>1</v>
      </c>
      <c r="W7" s="138"/>
      <c r="X7" s="137"/>
      <c r="Y7" s="137"/>
      <c r="Z7" s="137"/>
      <c r="AA7" s="139"/>
      <c r="AB7" s="143">
        <v>2</v>
      </c>
      <c r="AC7" s="139"/>
      <c r="AD7" s="137"/>
      <c r="AE7" s="137"/>
      <c r="AF7" s="137">
        <v>38</v>
      </c>
      <c r="AG7" s="137">
        <v>7</v>
      </c>
      <c r="AH7" s="221">
        <f>SUM(V7:AG7)</f>
        <v>48</v>
      </c>
      <c r="AI7" s="140" t="s">
        <v>276</v>
      </c>
      <c r="AJ7" s="330" t="s">
        <v>306</v>
      </c>
    </row>
    <row r="8" spans="1:36" ht="31.5" customHeight="1" x14ac:dyDescent="0.25">
      <c r="A8" s="378"/>
      <c r="B8" s="330" t="s">
        <v>307</v>
      </c>
      <c r="C8" s="131">
        <v>20744</v>
      </c>
      <c r="D8" s="135">
        <v>90</v>
      </c>
      <c r="E8" s="136">
        <v>8</v>
      </c>
      <c r="F8" s="136"/>
      <c r="G8" s="136"/>
      <c r="H8" s="136"/>
      <c r="I8" s="136">
        <v>11</v>
      </c>
      <c r="J8" s="135">
        <f>E8+F8+H8+I8</f>
        <v>19</v>
      </c>
      <c r="K8" s="136"/>
      <c r="L8" s="136"/>
      <c r="M8" s="136">
        <v>2</v>
      </c>
      <c r="N8" s="136">
        <v>2</v>
      </c>
      <c r="O8" s="136"/>
      <c r="P8" s="135">
        <f>SUM(K8:N8)</f>
        <v>4</v>
      </c>
      <c r="Q8" s="135">
        <f>(J8+P8)</f>
        <v>23</v>
      </c>
      <c r="R8" s="136">
        <v>2</v>
      </c>
      <c r="S8" s="136">
        <v>5</v>
      </c>
      <c r="T8" s="136">
        <v>2</v>
      </c>
      <c r="U8" s="135">
        <f>((R8+S8)+T8)</f>
        <v>9</v>
      </c>
      <c r="V8" s="137"/>
      <c r="W8" s="138"/>
      <c r="X8" s="137"/>
      <c r="Y8" s="137">
        <v>0.5</v>
      </c>
      <c r="Z8" s="137">
        <v>0.5</v>
      </c>
      <c r="AA8" s="139"/>
      <c r="AB8" s="139"/>
      <c r="AC8" s="139"/>
      <c r="AD8" s="137"/>
      <c r="AE8" s="137">
        <v>0.5</v>
      </c>
      <c r="AF8" s="137">
        <v>1</v>
      </c>
      <c r="AG8" s="137">
        <v>0.5</v>
      </c>
      <c r="AH8" s="221">
        <f>SUM(V8:AG8)</f>
        <v>3</v>
      </c>
      <c r="AI8" s="140" t="s">
        <v>276</v>
      </c>
      <c r="AJ8" s="330" t="s">
        <v>4</v>
      </c>
    </row>
    <row r="9" spans="1:36" ht="31.5" customHeight="1" x14ac:dyDescent="0.25">
      <c r="A9" s="379"/>
      <c r="B9" s="77" t="s">
        <v>246</v>
      </c>
      <c r="C9" s="132"/>
      <c r="D9" s="141"/>
      <c r="E9" s="141">
        <f>SUM(E7:E8)</f>
        <v>9</v>
      </c>
      <c r="F9" s="141">
        <f t="shared" ref="F9:AG9" si="1">SUM(F7:F8)</f>
        <v>0</v>
      </c>
      <c r="G9" s="141">
        <f t="shared" si="1"/>
        <v>0</v>
      </c>
      <c r="H9" s="141">
        <f t="shared" si="1"/>
        <v>2</v>
      </c>
      <c r="I9" s="141">
        <f t="shared" si="1"/>
        <v>27</v>
      </c>
      <c r="J9" s="229">
        <f t="shared" si="1"/>
        <v>38</v>
      </c>
      <c r="K9" s="141">
        <f t="shared" si="1"/>
        <v>0</v>
      </c>
      <c r="L9" s="141">
        <f t="shared" si="1"/>
        <v>0</v>
      </c>
      <c r="M9" s="141">
        <f t="shared" si="1"/>
        <v>2</v>
      </c>
      <c r="N9" s="141">
        <f t="shared" si="1"/>
        <v>129</v>
      </c>
      <c r="O9" s="141">
        <f t="shared" si="1"/>
        <v>0</v>
      </c>
      <c r="P9" s="141">
        <f t="shared" si="1"/>
        <v>131</v>
      </c>
      <c r="Q9" s="141">
        <f t="shared" si="1"/>
        <v>169</v>
      </c>
      <c r="R9" s="141">
        <f t="shared" si="1"/>
        <v>5</v>
      </c>
      <c r="S9" s="141">
        <f t="shared" si="1"/>
        <v>14</v>
      </c>
      <c r="T9" s="141">
        <f t="shared" si="1"/>
        <v>5</v>
      </c>
      <c r="U9" s="141">
        <f t="shared" si="1"/>
        <v>24</v>
      </c>
      <c r="V9" s="230">
        <f t="shared" si="1"/>
        <v>1</v>
      </c>
      <c r="W9" s="230">
        <f t="shared" si="1"/>
        <v>0</v>
      </c>
      <c r="X9" s="230">
        <f t="shared" si="1"/>
        <v>0</v>
      </c>
      <c r="Y9" s="230">
        <f t="shared" si="1"/>
        <v>0.5</v>
      </c>
      <c r="Z9" s="230">
        <f t="shared" si="1"/>
        <v>0.5</v>
      </c>
      <c r="AA9" s="230">
        <f t="shared" si="1"/>
        <v>0</v>
      </c>
      <c r="AB9" s="230">
        <f t="shared" si="1"/>
        <v>2</v>
      </c>
      <c r="AC9" s="230">
        <f t="shared" si="1"/>
        <v>0</v>
      </c>
      <c r="AD9" s="230">
        <f t="shared" si="1"/>
        <v>0</v>
      </c>
      <c r="AE9" s="230">
        <f t="shared" si="1"/>
        <v>0.5</v>
      </c>
      <c r="AF9" s="230">
        <f t="shared" si="1"/>
        <v>39</v>
      </c>
      <c r="AG9" s="230">
        <f t="shared" si="1"/>
        <v>7.5</v>
      </c>
      <c r="AH9" s="231">
        <f>SUM(AH7:AH8)</f>
        <v>51</v>
      </c>
      <c r="AI9" s="142"/>
      <c r="AJ9" s="77" t="s">
        <v>246</v>
      </c>
    </row>
    <row r="10" spans="1:36" ht="31.5" customHeight="1" x14ac:dyDescent="0.25">
      <c r="A10" s="374" t="s">
        <v>259</v>
      </c>
      <c r="B10" s="330" t="s">
        <v>5</v>
      </c>
      <c r="C10" s="133" t="s">
        <v>247</v>
      </c>
      <c r="D10" s="135">
        <v>90</v>
      </c>
      <c r="E10" s="136">
        <v>24</v>
      </c>
      <c r="F10" s="136" t="s">
        <v>78</v>
      </c>
      <c r="G10" s="136"/>
      <c r="H10" s="136">
        <v>1</v>
      </c>
      <c r="I10" s="136">
        <v>14</v>
      </c>
      <c r="J10" s="271">
        <f>E10+F10+H10+I10</f>
        <v>39</v>
      </c>
      <c r="K10" s="136">
        <v>10</v>
      </c>
      <c r="L10" s="136"/>
      <c r="M10" s="136"/>
      <c r="N10" s="136"/>
      <c r="O10" s="136">
        <v>10</v>
      </c>
      <c r="P10" s="135">
        <f>SUM(K10:O10)</f>
        <v>20</v>
      </c>
      <c r="Q10" s="135">
        <f>(J10+P10)</f>
        <v>59</v>
      </c>
      <c r="R10" s="136"/>
      <c r="S10" s="136">
        <v>5</v>
      </c>
      <c r="T10" s="136">
        <v>2</v>
      </c>
      <c r="U10" s="135">
        <f>((R10+S10)+T10)</f>
        <v>7</v>
      </c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>
        <v>2</v>
      </c>
      <c r="AH10" s="272">
        <f>SUM(V10:AG10)</f>
        <v>2</v>
      </c>
      <c r="AI10" s="140" t="s">
        <v>248</v>
      </c>
      <c r="AJ10" s="330" t="s">
        <v>5</v>
      </c>
    </row>
    <row r="11" spans="1:36" ht="31.5" customHeight="1" x14ac:dyDescent="0.25">
      <c r="A11" s="375"/>
      <c r="B11" s="331" t="s">
        <v>253</v>
      </c>
      <c r="C11" s="131">
        <v>18559</v>
      </c>
      <c r="D11" s="135">
        <v>120</v>
      </c>
      <c r="E11" s="136">
        <v>8</v>
      </c>
      <c r="F11" s="136"/>
      <c r="G11" s="136"/>
      <c r="H11" s="136"/>
      <c r="I11" s="136">
        <v>11</v>
      </c>
      <c r="J11" s="135">
        <f t="shared" si="0"/>
        <v>19</v>
      </c>
      <c r="K11" s="136"/>
      <c r="L11" s="136"/>
      <c r="M11" s="136"/>
      <c r="N11" s="136"/>
      <c r="O11" s="136"/>
      <c r="P11" s="135">
        <f>SUM(K11:N11)</f>
        <v>0</v>
      </c>
      <c r="Q11" s="135">
        <f>(J11+P11)</f>
        <v>19</v>
      </c>
      <c r="R11" s="136">
        <v>1</v>
      </c>
      <c r="S11" s="136">
        <v>4</v>
      </c>
      <c r="T11" s="136">
        <v>2</v>
      </c>
      <c r="U11" s="135">
        <f>((R11+S11)+T11)</f>
        <v>7</v>
      </c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272">
        <f>SUM(V11:AG11)</f>
        <v>0</v>
      </c>
      <c r="AI11" s="140" t="s">
        <v>284</v>
      </c>
      <c r="AJ11" s="331" t="s">
        <v>254</v>
      </c>
    </row>
    <row r="12" spans="1:36" ht="31.5" customHeight="1" x14ac:dyDescent="0.25">
      <c r="A12" s="375"/>
      <c r="B12" s="331" t="s">
        <v>42</v>
      </c>
      <c r="C12" s="133" t="s">
        <v>249</v>
      </c>
      <c r="D12" s="135">
        <v>90</v>
      </c>
      <c r="E12" s="136">
        <v>8</v>
      </c>
      <c r="F12" s="136"/>
      <c r="G12" s="136"/>
      <c r="H12" s="136"/>
      <c r="I12" s="136">
        <v>9</v>
      </c>
      <c r="J12" s="135">
        <f t="shared" si="0"/>
        <v>17</v>
      </c>
      <c r="K12" s="136"/>
      <c r="L12" s="136"/>
      <c r="M12" s="136"/>
      <c r="N12" s="136"/>
      <c r="O12" s="139"/>
      <c r="P12" s="135">
        <f>SUM(K12:N12)</f>
        <v>0</v>
      </c>
      <c r="Q12" s="135">
        <f>(J12+P12)</f>
        <v>17</v>
      </c>
      <c r="R12" s="136"/>
      <c r="S12" s="136">
        <v>7</v>
      </c>
      <c r="T12" s="136">
        <v>2</v>
      </c>
      <c r="U12" s="135">
        <f>((R12+S12)+T12)</f>
        <v>9</v>
      </c>
      <c r="V12" s="138">
        <v>1</v>
      </c>
      <c r="W12" s="138"/>
      <c r="X12" s="143"/>
      <c r="Y12" s="143"/>
      <c r="Z12" s="143"/>
      <c r="AA12" s="143"/>
      <c r="AB12" s="143"/>
      <c r="AC12" s="143"/>
      <c r="AD12" s="143"/>
      <c r="AE12" s="143"/>
      <c r="AF12" s="143"/>
      <c r="AG12" s="143">
        <v>5</v>
      </c>
      <c r="AH12" s="272">
        <f>SUM(V12:AG12)</f>
        <v>6</v>
      </c>
      <c r="AI12" s="140" t="s">
        <v>7</v>
      </c>
      <c r="AJ12" s="331" t="s">
        <v>42</v>
      </c>
    </row>
    <row r="13" spans="1:36" ht="31.5" customHeight="1" x14ac:dyDescent="0.25">
      <c r="A13" s="376"/>
      <c r="B13" s="77" t="s">
        <v>250</v>
      </c>
      <c r="C13" s="132" t="s">
        <v>1</v>
      </c>
      <c r="D13" s="292" t="s">
        <v>1</v>
      </c>
      <c r="E13" s="141">
        <f>SUM(E10:E12)</f>
        <v>40</v>
      </c>
      <c r="F13" s="141">
        <f>SUM(F10:F12)</f>
        <v>0</v>
      </c>
      <c r="G13" s="141">
        <f>SUM(G10:G12)</f>
        <v>0</v>
      </c>
      <c r="H13" s="141">
        <f>SUM(H10:H12)</f>
        <v>1</v>
      </c>
      <c r="I13" s="141">
        <f>SUM(I10:I12)</f>
        <v>34</v>
      </c>
      <c r="J13" s="141">
        <f t="shared" si="0"/>
        <v>75</v>
      </c>
      <c r="K13" s="141">
        <f t="shared" ref="K13:AH13" si="2">SUM(K10:K12)</f>
        <v>10</v>
      </c>
      <c r="L13" s="141">
        <f t="shared" si="2"/>
        <v>0</v>
      </c>
      <c r="M13" s="141">
        <f t="shared" si="2"/>
        <v>0</v>
      </c>
      <c r="N13" s="141">
        <f t="shared" si="2"/>
        <v>0</v>
      </c>
      <c r="O13" s="141">
        <f t="shared" si="2"/>
        <v>10</v>
      </c>
      <c r="P13" s="141">
        <f t="shared" si="2"/>
        <v>20</v>
      </c>
      <c r="Q13" s="141">
        <f t="shared" si="2"/>
        <v>95</v>
      </c>
      <c r="R13" s="141">
        <f t="shared" si="2"/>
        <v>1</v>
      </c>
      <c r="S13" s="141">
        <f t="shared" si="2"/>
        <v>16</v>
      </c>
      <c r="T13" s="141">
        <f t="shared" si="2"/>
        <v>6</v>
      </c>
      <c r="U13" s="141">
        <f t="shared" si="2"/>
        <v>23</v>
      </c>
      <c r="V13" s="230">
        <f t="shared" si="2"/>
        <v>1</v>
      </c>
      <c r="W13" s="230">
        <f t="shared" si="2"/>
        <v>0</v>
      </c>
      <c r="X13" s="230">
        <f t="shared" si="2"/>
        <v>0</v>
      </c>
      <c r="Y13" s="230">
        <f t="shared" si="2"/>
        <v>0</v>
      </c>
      <c r="Z13" s="230">
        <f t="shared" si="2"/>
        <v>0</v>
      </c>
      <c r="AA13" s="230">
        <f t="shared" si="2"/>
        <v>0</v>
      </c>
      <c r="AB13" s="230">
        <f t="shared" si="2"/>
        <v>0</v>
      </c>
      <c r="AC13" s="230">
        <f t="shared" si="2"/>
        <v>0</v>
      </c>
      <c r="AD13" s="230">
        <f t="shared" si="2"/>
        <v>0</v>
      </c>
      <c r="AE13" s="230">
        <f t="shared" si="2"/>
        <v>0</v>
      </c>
      <c r="AF13" s="230">
        <f t="shared" si="2"/>
        <v>0</v>
      </c>
      <c r="AG13" s="230">
        <f t="shared" si="2"/>
        <v>7</v>
      </c>
      <c r="AH13" s="231">
        <f t="shared" si="2"/>
        <v>8</v>
      </c>
      <c r="AI13" s="142"/>
      <c r="AJ13" s="77" t="s">
        <v>250</v>
      </c>
    </row>
    <row r="14" spans="1:36" ht="31.5" customHeight="1" x14ac:dyDescent="0.25">
      <c r="A14" s="377" t="s">
        <v>153</v>
      </c>
      <c r="B14" s="330" t="s">
        <v>6</v>
      </c>
      <c r="C14" s="133" t="s">
        <v>291</v>
      </c>
      <c r="D14" s="135">
        <v>90</v>
      </c>
      <c r="E14" s="136">
        <v>13</v>
      </c>
      <c r="F14" s="136"/>
      <c r="G14" s="136"/>
      <c r="H14" s="136"/>
      <c r="I14" s="136">
        <v>7</v>
      </c>
      <c r="J14" s="302">
        <f t="shared" si="0"/>
        <v>20</v>
      </c>
      <c r="K14" s="136">
        <v>1</v>
      </c>
      <c r="L14" s="136">
        <v>2</v>
      </c>
      <c r="M14" s="136">
        <v>1</v>
      </c>
      <c r="N14" s="136"/>
      <c r="O14" s="139"/>
      <c r="P14" s="135">
        <f>SUM(K14:N14)</f>
        <v>4</v>
      </c>
      <c r="Q14" s="135">
        <f>(J14+P14)</f>
        <v>24</v>
      </c>
      <c r="R14" s="136">
        <v>1</v>
      </c>
      <c r="S14" s="136">
        <v>4</v>
      </c>
      <c r="T14" s="136">
        <v>2</v>
      </c>
      <c r="U14" s="135">
        <f>((R14+S14)+T14)</f>
        <v>7</v>
      </c>
      <c r="V14" s="143"/>
      <c r="W14" s="138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272">
        <f>SUM(V14:AG14)</f>
        <v>0</v>
      </c>
      <c r="AI14" s="140" t="s">
        <v>3</v>
      </c>
      <c r="AJ14" s="330" t="s">
        <v>6</v>
      </c>
    </row>
    <row r="15" spans="1:36" ht="31.5" customHeight="1" x14ac:dyDescent="0.25">
      <c r="A15" s="378"/>
      <c r="B15" s="331" t="s">
        <v>255</v>
      </c>
      <c r="C15" s="133" t="s">
        <v>252</v>
      </c>
      <c r="D15" s="135">
        <v>90</v>
      </c>
      <c r="E15" s="136">
        <v>8</v>
      </c>
      <c r="F15" s="136"/>
      <c r="G15" s="136"/>
      <c r="H15" s="136"/>
      <c r="I15" s="136">
        <v>7</v>
      </c>
      <c r="J15" s="135">
        <f t="shared" si="0"/>
        <v>15</v>
      </c>
      <c r="K15" s="136">
        <v>34</v>
      </c>
      <c r="L15" s="136"/>
      <c r="M15" s="136">
        <v>6</v>
      </c>
      <c r="N15" s="136"/>
      <c r="O15" s="139"/>
      <c r="P15" s="135">
        <f>SUM(K15:N15)</f>
        <v>40</v>
      </c>
      <c r="Q15" s="135">
        <f>(J15+P15)</f>
        <v>55</v>
      </c>
      <c r="R15" s="136"/>
      <c r="S15" s="136">
        <v>5</v>
      </c>
      <c r="T15" s="136">
        <v>2</v>
      </c>
      <c r="U15" s="135">
        <f>((R15+S15)+T15)</f>
        <v>7</v>
      </c>
      <c r="V15" s="143"/>
      <c r="W15" s="138">
        <v>1</v>
      </c>
      <c r="X15" s="143"/>
      <c r="Y15" s="143"/>
      <c r="Z15" s="143"/>
      <c r="AA15" s="143"/>
      <c r="AB15" s="143"/>
      <c r="AC15" s="143"/>
      <c r="AD15" s="143"/>
      <c r="AE15" s="143"/>
      <c r="AF15" s="143"/>
      <c r="AG15" s="143">
        <v>4</v>
      </c>
      <c r="AH15" s="272">
        <f>SUM(V15:AG15)</f>
        <v>5</v>
      </c>
      <c r="AI15" s="140" t="s">
        <v>7</v>
      </c>
      <c r="AJ15" s="331" t="s">
        <v>258</v>
      </c>
    </row>
    <row r="16" spans="1:36" ht="31.5" customHeight="1" x14ac:dyDescent="0.25">
      <c r="A16" s="379"/>
      <c r="B16" s="77" t="s">
        <v>145</v>
      </c>
      <c r="C16" s="132" t="s">
        <v>8</v>
      </c>
      <c r="D16" s="141"/>
      <c r="E16" s="141">
        <f t="shared" ref="E16:AH16" si="3">SUM(E14:E15)</f>
        <v>21</v>
      </c>
      <c r="F16" s="141">
        <f t="shared" si="3"/>
        <v>0</v>
      </c>
      <c r="G16" s="141">
        <f t="shared" si="3"/>
        <v>0</v>
      </c>
      <c r="H16" s="141">
        <f t="shared" si="3"/>
        <v>0</v>
      </c>
      <c r="I16" s="141">
        <f t="shared" si="3"/>
        <v>14</v>
      </c>
      <c r="J16" s="229">
        <f t="shared" si="0"/>
        <v>35</v>
      </c>
      <c r="K16" s="141">
        <f t="shared" si="3"/>
        <v>35</v>
      </c>
      <c r="L16" s="141">
        <f t="shared" si="3"/>
        <v>2</v>
      </c>
      <c r="M16" s="141">
        <f t="shared" si="3"/>
        <v>7</v>
      </c>
      <c r="N16" s="141">
        <f t="shared" si="3"/>
        <v>0</v>
      </c>
      <c r="O16" s="141">
        <f t="shared" si="3"/>
        <v>0</v>
      </c>
      <c r="P16" s="141">
        <f t="shared" si="3"/>
        <v>44</v>
      </c>
      <c r="Q16" s="141">
        <f t="shared" si="3"/>
        <v>79</v>
      </c>
      <c r="R16" s="141">
        <f t="shared" si="3"/>
        <v>1</v>
      </c>
      <c r="S16" s="141">
        <f t="shared" si="3"/>
        <v>9</v>
      </c>
      <c r="T16" s="141">
        <f t="shared" si="3"/>
        <v>4</v>
      </c>
      <c r="U16" s="141">
        <f t="shared" si="3"/>
        <v>14</v>
      </c>
      <c r="V16" s="230">
        <f t="shared" si="3"/>
        <v>0</v>
      </c>
      <c r="W16" s="230">
        <f t="shared" si="3"/>
        <v>1</v>
      </c>
      <c r="X16" s="230">
        <f t="shared" si="3"/>
        <v>0</v>
      </c>
      <c r="Y16" s="230">
        <f t="shared" si="3"/>
        <v>0</v>
      </c>
      <c r="Z16" s="230">
        <f t="shared" si="3"/>
        <v>0</v>
      </c>
      <c r="AA16" s="230">
        <f t="shared" si="3"/>
        <v>0</v>
      </c>
      <c r="AB16" s="230">
        <f t="shared" si="3"/>
        <v>0</v>
      </c>
      <c r="AC16" s="230">
        <f t="shared" si="3"/>
        <v>0</v>
      </c>
      <c r="AD16" s="230">
        <f t="shared" si="3"/>
        <v>0</v>
      </c>
      <c r="AE16" s="230">
        <f t="shared" si="3"/>
        <v>0</v>
      </c>
      <c r="AF16" s="230">
        <f t="shared" si="3"/>
        <v>0</v>
      </c>
      <c r="AG16" s="230">
        <v>4</v>
      </c>
      <c r="AH16" s="231">
        <f t="shared" si="3"/>
        <v>5</v>
      </c>
      <c r="AI16" s="142"/>
      <c r="AJ16" s="77" t="s">
        <v>145</v>
      </c>
    </row>
    <row r="17" spans="1:36" ht="31.5" customHeight="1" x14ac:dyDescent="0.25">
      <c r="A17" s="370" t="s">
        <v>251</v>
      </c>
      <c r="B17" s="371"/>
      <c r="C17" s="134"/>
      <c r="D17" s="144"/>
      <c r="E17" s="145">
        <f>E9+E13+E16</f>
        <v>70</v>
      </c>
      <c r="F17" s="144">
        <f>((F9+F13)+F16)</f>
        <v>0</v>
      </c>
      <c r="G17" s="144">
        <f>((G9+G13)+G16)</f>
        <v>0</v>
      </c>
      <c r="H17" s="144">
        <f>((H9+H13)+H16)</f>
        <v>3</v>
      </c>
      <c r="I17" s="144">
        <f>((I9+I13)+I16)</f>
        <v>75</v>
      </c>
      <c r="J17" s="145">
        <f t="shared" si="0"/>
        <v>148</v>
      </c>
      <c r="K17" s="144">
        <f>((K9+K13)+K16)</f>
        <v>45</v>
      </c>
      <c r="L17" s="144">
        <f>((L9+L13)+L16)</f>
        <v>2</v>
      </c>
      <c r="M17" s="144">
        <f>((M9+M13)+M16)</f>
        <v>9</v>
      </c>
      <c r="N17" s="144">
        <f>((N9+N13)+N16)</f>
        <v>129</v>
      </c>
      <c r="O17" s="144">
        <f>((O9+O13)+O16)</f>
        <v>10</v>
      </c>
      <c r="P17" s="145">
        <f>P9+P13+P16</f>
        <v>195</v>
      </c>
      <c r="Q17" s="145">
        <f>Q9+Q13+Q16</f>
        <v>343</v>
      </c>
      <c r="R17" s="145">
        <f t="shared" ref="R17:AG17" si="4">((R9+R13)+R16)</f>
        <v>7</v>
      </c>
      <c r="S17" s="145">
        <f t="shared" si="4"/>
        <v>39</v>
      </c>
      <c r="T17" s="145">
        <f t="shared" si="4"/>
        <v>15</v>
      </c>
      <c r="U17" s="145">
        <f t="shared" si="4"/>
        <v>61</v>
      </c>
      <c r="V17" s="146">
        <f t="shared" si="4"/>
        <v>2</v>
      </c>
      <c r="W17" s="146">
        <f t="shared" si="4"/>
        <v>1</v>
      </c>
      <c r="X17" s="146">
        <f t="shared" si="4"/>
        <v>0</v>
      </c>
      <c r="Y17" s="146">
        <f t="shared" si="4"/>
        <v>0.5</v>
      </c>
      <c r="Z17" s="146">
        <f t="shared" si="4"/>
        <v>0.5</v>
      </c>
      <c r="AA17" s="146">
        <f t="shared" si="4"/>
        <v>0</v>
      </c>
      <c r="AB17" s="146">
        <f t="shared" si="4"/>
        <v>2</v>
      </c>
      <c r="AC17" s="146">
        <f t="shared" si="4"/>
        <v>0</v>
      </c>
      <c r="AD17" s="146">
        <f t="shared" si="4"/>
        <v>0</v>
      </c>
      <c r="AE17" s="146">
        <f t="shared" si="4"/>
        <v>0.5</v>
      </c>
      <c r="AF17" s="146">
        <f t="shared" si="4"/>
        <v>39</v>
      </c>
      <c r="AG17" s="146">
        <f t="shared" si="4"/>
        <v>18.5</v>
      </c>
      <c r="AH17" s="147">
        <f>AH9+AH13+AH16</f>
        <v>64</v>
      </c>
      <c r="AI17" s="148"/>
      <c r="AJ17" s="78" t="s">
        <v>79</v>
      </c>
    </row>
    <row r="18" spans="1:36" ht="12.75" customHeight="1" x14ac:dyDescent="0.25">
      <c r="A18" s="10"/>
      <c r="B18" s="10"/>
      <c r="C18" s="12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P18" s="10"/>
      <c r="Q18" s="10"/>
      <c r="R18" s="10"/>
      <c r="S18" s="10"/>
      <c r="T18" s="10"/>
      <c r="U18" s="10"/>
      <c r="V18" s="10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0"/>
      <c r="AI18" s="12"/>
    </row>
  </sheetData>
  <mergeCells count="43">
    <mergeCell ref="AF4:AF6"/>
    <mergeCell ref="AE4:AE6"/>
    <mergeCell ref="AB4:AB6"/>
    <mergeCell ref="E4:J4"/>
    <mergeCell ref="Q4:Q6"/>
    <mergeCell ref="S4:S6"/>
    <mergeCell ref="T4:T6"/>
    <mergeCell ref="V4:V6"/>
    <mergeCell ref="R4:R6"/>
    <mergeCell ref="Y4:Y6"/>
    <mergeCell ref="Z4:Z6"/>
    <mergeCell ref="AA4:AA6"/>
    <mergeCell ref="X4:X6"/>
    <mergeCell ref="A17:B17"/>
    <mergeCell ref="E5:F5"/>
    <mergeCell ref="A10:A13"/>
    <mergeCell ref="A14:A16"/>
    <mergeCell ref="B3:B6"/>
    <mergeCell ref="C3:C6"/>
    <mergeCell ref="A3:A6"/>
    <mergeCell ref="D3:D6"/>
    <mergeCell ref="E3:Q3"/>
    <mergeCell ref="G5:G6"/>
    <mergeCell ref="H5:H6"/>
    <mergeCell ref="I5:I6"/>
    <mergeCell ref="K5:L5"/>
    <mergeCell ref="J5:J6"/>
    <mergeCell ref="A7:A9"/>
    <mergeCell ref="AJ3:AJ6"/>
    <mergeCell ref="P5:P6"/>
    <mergeCell ref="AI3:AI6"/>
    <mergeCell ref="N5:N6"/>
    <mergeCell ref="R3:U3"/>
    <mergeCell ref="V3:AH3"/>
    <mergeCell ref="AG4:AG6"/>
    <mergeCell ref="O5:O6"/>
    <mergeCell ref="K4:P4"/>
    <mergeCell ref="M5:M6"/>
    <mergeCell ref="AH4:AH6"/>
    <mergeCell ref="U4:U6"/>
    <mergeCell ref="AD4:AD6"/>
    <mergeCell ref="AC4:AC6"/>
    <mergeCell ref="W4:W6"/>
  </mergeCells>
  <phoneticPr fontId="1"/>
  <printOptions gridLinesSet="0"/>
  <pageMargins left="0.39370078740157483" right="0.47244094488188981" top="0.74803149606299213" bottom="0.74803149606299213" header="0.31496062992125984" footer="0.31496062992125984"/>
  <pageSetup paperSize="9" scale="83" firstPageNumber="40" fitToHeight="0" orientation="landscape" useFirstPageNumber="1" r:id="rId1"/>
  <headerFooter alignWithMargins="0"/>
  <ignoredErrors>
    <ignoredError sqref="J13:AH13 J16:AF16 J15 N15:R15 L15 P10 J14 AC14:AF14 O14:Q14 T14:U14 J17:O17 Q17:AH17 W14 AH15 Y14:Z14 T15:V15 AH14 AH9 J9 Q9 U9 AH16 X15:AE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C6" transitionEvaluation="1">
    <tabColor rgb="FFFFC000"/>
  </sheetPr>
  <dimension ref="A1:BF17"/>
  <sheetViews>
    <sheetView view="pageBreakPreview" zoomScaleNormal="100" zoomScaleSheetLayoutView="100" zoomScalePageLayoutView="120" workbookViewId="0">
      <pane xSplit="2" ySplit="5" topLeftCell="C6" activePane="bottomRight" state="frozen"/>
      <selection activeCell="D22" sqref="D22"/>
      <selection pane="topRight" activeCell="D22" sqref="D22"/>
      <selection pane="bottomLeft" activeCell="D22" sqref="D22"/>
      <selection pane="bottomRight"/>
    </sheetView>
  </sheetViews>
  <sheetFormatPr defaultColWidth="10.77734375" defaultRowHeight="24.95" customHeight="1" x14ac:dyDescent="0.25"/>
  <cols>
    <col min="1" max="1" width="2.33203125" style="1" customWidth="1"/>
    <col min="2" max="2" width="8.88671875" style="1" customWidth="1"/>
    <col min="3" max="6" width="5.77734375" style="1" customWidth="1"/>
    <col min="7" max="8" width="6.77734375" style="1" customWidth="1"/>
    <col min="9" max="9" width="7.109375" style="1" customWidth="1"/>
    <col min="10" max="10" width="3.6640625" style="1" customWidth="1"/>
    <col min="11" max="11" width="3.5546875" style="22" customWidth="1"/>
    <col min="12" max="12" width="3.6640625" style="1" customWidth="1"/>
    <col min="13" max="13" width="7.33203125" style="1" customWidth="1"/>
    <col min="14" max="14" width="3.6640625" style="1" customWidth="1"/>
    <col min="15" max="15" width="7.33203125" style="1" customWidth="1"/>
    <col min="16" max="16" width="3.6640625" style="1" customWidth="1"/>
    <col min="17" max="17" width="7.33203125" style="1" customWidth="1"/>
    <col min="18" max="18" width="6.21875" style="1" customWidth="1"/>
    <col min="19" max="19" width="6.88671875" style="1" customWidth="1"/>
    <col min="20" max="20" width="6.33203125" style="1" customWidth="1"/>
    <col min="21" max="21" width="6.88671875" style="1" customWidth="1"/>
    <col min="22" max="22" width="6.33203125" style="1" customWidth="1"/>
    <col min="23" max="23" width="7.77734375" style="1" customWidth="1"/>
    <col min="24" max="24" width="6.88671875" style="1" customWidth="1"/>
    <col min="25" max="25" width="6.33203125" style="1" customWidth="1"/>
    <col min="26" max="27" width="6.88671875" style="1" customWidth="1"/>
    <col min="28" max="28" width="5.77734375" style="1" customWidth="1"/>
    <col min="29" max="29" width="6.88671875" style="1" customWidth="1"/>
    <col min="30" max="30" width="7.21875" style="1" customWidth="1"/>
    <col min="31" max="31" width="7.33203125" style="1" customWidth="1"/>
    <col min="32" max="39" width="7.109375" style="1" customWidth="1"/>
    <col min="40" max="41" width="7.88671875" style="1" customWidth="1"/>
    <col min="42" max="42" width="7.5546875" style="1" customWidth="1"/>
    <col min="43" max="43" width="6.5546875" style="1" customWidth="1"/>
    <col min="44" max="49" width="5.33203125" style="1" customWidth="1"/>
    <col min="50" max="51" width="5.21875" style="1" customWidth="1"/>
    <col min="52" max="54" width="5.33203125" style="1" customWidth="1"/>
    <col min="55" max="57" width="7.33203125" style="1" customWidth="1"/>
    <col min="58" max="58" width="8.88671875" style="1" customWidth="1"/>
    <col min="59" max="16384" width="10.77734375" style="1"/>
  </cols>
  <sheetData>
    <row r="1" spans="1:58" ht="18" customHeight="1" x14ac:dyDescent="0.25">
      <c r="B1" s="76" t="s">
        <v>165</v>
      </c>
      <c r="C1" s="21"/>
      <c r="D1" s="21"/>
      <c r="E1" s="21"/>
      <c r="F1" s="21"/>
      <c r="G1" s="21"/>
      <c r="H1" s="21"/>
      <c r="I1" s="21"/>
      <c r="L1" s="23" t="s">
        <v>0</v>
      </c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</row>
    <row r="2" spans="1:58" ht="18" customHeight="1" x14ac:dyDescent="0.25">
      <c r="A2" s="24" t="s">
        <v>272</v>
      </c>
      <c r="B2" s="25"/>
      <c r="C2" s="26"/>
      <c r="D2" s="26"/>
      <c r="E2" s="26"/>
      <c r="F2" s="26"/>
      <c r="G2" s="26"/>
      <c r="H2" s="389" t="s">
        <v>242</v>
      </c>
      <c r="I2" s="389"/>
      <c r="J2" s="27" t="s">
        <v>166</v>
      </c>
      <c r="K2" s="28"/>
      <c r="L2" s="29"/>
      <c r="M2" s="29"/>
      <c r="N2" s="29"/>
      <c r="O2" s="29"/>
      <c r="Q2" s="553" t="s">
        <v>243</v>
      </c>
      <c r="R2" s="27" t="s">
        <v>309</v>
      </c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553" t="s">
        <v>243</v>
      </c>
      <c r="AE2" s="31" t="s">
        <v>310</v>
      </c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554" t="s">
        <v>242</v>
      </c>
      <c r="AQ2" s="31" t="s">
        <v>311</v>
      </c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F2" s="554" t="s">
        <v>242</v>
      </c>
    </row>
    <row r="3" spans="1:58" ht="24.95" customHeight="1" x14ac:dyDescent="0.15">
      <c r="A3" s="84" t="s">
        <v>56</v>
      </c>
      <c r="B3" s="398" t="s">
        <v>167</v>
      </c>
      <c r="C3" s="405" t="s">
        <v>80</v>
      </c>
      <c r="D3" s="405"/>
      <c r="E3" s="405"/>
      <c r="F3" s="406"/>
      <c r="G3" s="409" t="s">
        <v>81</v>
      </c>
      <c r="H3" s="405"/>
      <c r="I3" s="410"/>
      <c r="J3" s="391" t="s">
        <v>82</v>
      </c>
      <c r="K3" s="392"/>
      <c r="L3" s="392"/>
      <c r="M3" s="393"/>
      <c r="N3" s="392" t="s">
        <v>83</v>
      </c>
      <c r="O3" s="392"/>
      <c r="P3" s="392"/>
      <c r="Q3" s="392"/>
      <c r="R3" s="391" t="s">
        <v>10</v>
      </c>
      <c r="S3" s="392"/>
      <c r="T3" s="392"/>
      <c r="U3" s="393"/>
      <c r="V3" s="394" t="s">
        <v>84</v>
      </c>
      <c r="W3" s="392"/>
      <c r="X3" s="392"/>
      <c r="Y3" s="392"/>
      <c r="Z3" s="392"/>
      <c r="AA3" s="392"/>
      <c r="AB3" s="392"/>
      <c r="AC3" s="392"/>
      <c r="AD3" s="392"/>
      <c r="AE3" s="418" t="s">
        <v>85</v>
      </c>
      <c r="AF3" s="405"/>
      <c r="AG3" s="405"/>
      <c r="AH3" s="405"/>
      <c r="AI3" s="405"/>
      <c r="AJ3" s="405"/>
      <c r="AK3" s="405"/>
      <c r="AL3" s="405"/>
      <c r="AM3" s="405"/>
      <c r="AN3" s="405"/>
      <c r="AO3" s="405"/>
      <c r="AP3" s="405"/>
      <c r="AQ3" s="418" t="s">
        <v>86</v>
      </c>
      <c r="AR3" s="405"/>
      <c r="AS3" s="405"/>
      <c r="AT3" s="405"/>
      <c r="AU3" s="405"/>
      <c r="AV3" s="405"/>
      <c r="AW3" s="405"/>
      <c r="AX3" s="405"/>
      <c r="AY3" s="405"/>
      <c r="AZ3" s="405"/>
      <c r="BA3" s="405"/>
      <c r="BB3" s="405"/>
      <c r="BC3" s="409" t="s">
        <v>87</v>
      </c>
      <c r="BD3" s="405"/>
      <c r="BE3" s="405"/>
      <c r="BF3" s="395" t="s">
        <v>168</v>
      </c>
    </row>
    <row r="4" spans="1:58" ht="24.95" customHeight="1" x14ac:dyDescent="0.25">
      <c r="A4" s="85"/>
      <c r="B4" s="399"/>
      <c r="C4" s="407"/>
      <c r="D4" s="407"/>
      <c r="E4" s="407"/>
      <c r="F4" s="408"/>
      <c r="G4" s="411"/>
      <c r="H4" s="407"/>
      <c r="I4" s="412"/>
      <c r="J4" s="401" t="s">
        <v>11</v>
      </c>
      <c r="K4" s="402"/>
      <c r="L4" s="403" t="s">
        <v>12</v>
      </c>
      <c r="M4" s="404"/>
      <c r="N4" s="422" t="s">
        <v>11</v>
      </c>
      <c r="O4" s="402"/>
      <c r="P4" s="403" t="s">
        <v>12</v>
      </c>
      <c r="Q4" s="423"/>
      <c r="R4" s="415" t="s">
        <v>11</v>
      </c>
      <c r="S4" s="413"/>
      <c r="T4" s="413" t="s">
        <v>88</v>
      </c>
      <c r="U4" s="413"/>
      <c r="V4" s="390" t="s">
        <v>89</v>
      </c>
      <c r="W4" s="390"/>
      <c r="X4" s="390"/>
      <c r="Y4" s="390" t="s">
        <v>90</v>
      </c>
      <c r="Z4" s="390"/>
      <c r="AA4" s="390"/>
      <c r="AB4" s="390" t="s">
        <v>91</v>
      </c>
      <c r="AC4" s="390"/>
      <c r="AD4" s="414"/>
      <c r="AE4" s="419" t="s">
        <v>92</v>
      </c>
      <c r="AF4" s="416"/>
      <c r="AG4" s="416"/>
      <c r="AH4" s="416" t="s">
        <v>93</v>
      </c>
      <c r="AI4" s="416"/>
      <c r="AJ4" s="416"/>
      <c r="AK4" s="416" t="s">
        <v>94</v>
      </c>
      <c r="AL4" s="416"/>
      <c r="AM4" s="416"/>
      <c r="AN4" s="416" t="s">
        <v>13</v>
      </c>
      <c r="AO4" s="416"/>
      <c r="AP4" s="417"/>
      <c r="AQ4" s="419" t="s">
        <v>95</v>
      </c>
      <c r="AR4" s="416"/>
      <c r="AS4" s="416"/>
      <c r="AT4" s="416" t="s">
        <v>96</v>
      </c>
      <c r="AU4" s="416"/>
      <c r="AV4" s="416"/>
      <c r="AW4" s="416" t="s">
        <v>97</v>
      </c>
      <c r="AX4" s="416"/>
      <c r="AY4" s="416"/>
      <c r="AZ4" s="416" t="s">
        <v>13</v>
      </c>
      <c r="BA4" s="416"/>
      <c r="BB4" s="417"/>
      <c r="BC4" s="411"/>
      <c r="BD4" s="407"/>
      <c r="BE4" s="407"/>
      <c r="BF4" s="396"/>
    </row>
    <row r="5" spans="1:58" ht="24.95" customHeight="1" x14ac:dyDescent="0.25">
      <c r="A5" s="86" t="s">
        <v>2</v>
      </c>
      <c r="B5" s="400"/>
      <c r="C5" s="351" t="s">
        <v>169</v>
      </c>
      <c r="D5" s="36" t="s">
        <v>170</v>
      </c>
      <c r="E5" s="36" t="s">
        <v>14</v>
      </c>
      <c r="F5" s="36" t="s">
        <v>13</v>
      </c>
      <c r="G5" s="37" t="s">
        <v>171</v>
      </c>
      <c r="H5" s="37" t="s">
        <v>172</v>
      </c>
      <c r="I5" s="38" t="s">
        <v>13</v>
      </c>
      <c r="J5" s="39" t="s">
        <v>15</v>
      </c>
      <c r="K5" s="40" t="s">
        <v>16</v>
      </c>
      <c r="L5" s="41" t="s">
        <v>15</v>
      </c>
      <c r="M5" s="41" t="s">
        <v>16</v>
      </c>
      <c r="N5" s="41" t="s">
        <v>15</v>
      </c>
      <c r="O5" s="41" t="s">
        <v>16</v>
      </c>
      <c r="P5" s="41" t="s">
        <v>15</v>
      </c>
      <c r="Q5" s="347" t="s">
        <v>16</v>
      </c>
      <c r="R5" s="39" t="s">
        <v>173</v>
      </c>
      <c r="S5" s="41" t="s">
        <v>16</v>
      </c>
      <c r="T5" s="41" t="s">
        <v>173</v>
      </c>
      <c r="U5" s="41" t="s">
        <v>16</v>
      </c>
      <c r="V5" s="41" t="s">
        <v>173</v>
      </c>
      <c r="W5" s="41" t="s">
        <v>16</v>
      </c>
      <c r="X5" s="41" t="s">
        <v>17</v>
      </c>
      <c r="Y5" s="41" t="s">
        <v>173</v>
      </c>
      <c r="Z5" s="41" t="s">
        <v>16</v>
      </c>
      <c r="AA5" s="41" t="s">
        <v>17</v>
      </c>
      <c r="AB5" s="41" t="s">
        <v>173</v>
      </c>
      <c r="AC5" s="41" t="s">
        <v>16</v>
      </c>
      <c r="AD5" s="347" t="s">
        <v>17</v>
      </c>
      <c r="AE5" s="42" t="s">
        <v>174</v>
      </c>
      <c r="AF5" s="37" t="s">
        <v>18</v>
      </c>
      <c r="AG5" s="37" t="s">
        <v>175</v>
      </c>
      <c r="AH5" s="37" t="s">
        <v>174</v>
      </c>
      <c r="AI5" s="37" t="s">
        <v>18</v>
      </c>
      <c r="AJ5" s="37" t="s">
        <v>175</v>
      </c>
      <c r="AK5" s="37" t="s">
        <v>174</v>
      </c>
      <c r="AL5" s="37" t="s">
        <v>18</v>
      </c>
      <c r="AM5" s="37" t="s">
        <v>175</v>
      </c>
      <c r="AN5" s="37" t="s">
        <v>176</v>
      </c>
      <c r="AO5" s="37" t="s">
        <v>18</v>
      </c>
      <c r="AP5" s="43" t="s">
        <v>177</v>
      </c>
      <c r="AQ5" s="42" t="s">
        <v>178</v>
      </c>
      <c r="AR5" s="37" t="s">
        <v>18</v>
      </c>
      <c r="AS5" s="37" t="s">
        <v>179</v>
      </c>
      <c r="AT5" s="37" t="s">
        <v>178</v>
      </c>
      <c r="AU5" s="37" t="s">
        <v>18</v>
      </c>
      <c r="AV5" s="37" t="s">
        <v>179</v>
      </c>
      <c r="AW5" s="37" t="s">
        <v>178</v>
      </c>
      <c r="AX5" s="37" t="s">
        <v>18</v>
      </c>
      <c r="AY5" s="37" t="s">
        <v>179</v>
      </c>
      <c r="AZ5" s="37" t="s">
        <v>178</v>
      </c>
      <c r="BA5" s="37" t="s">
        <v>18</v>
      </c>
      <c r="BB5" s="43" t="s">
        <v>179</v>
      </c>
      <c r="BC5" s="37" t="s">
        <v>176</v>
      </c>
      <c r="BD5" s="37" t="s">
        <v>18</v>
      </c>
      <c r="BE5" s="43" t="s">
        <v>177</v>
      </c>
      <c r="BF5" s="397"/>
    </row>
    <row r="6" spans="1:58" ht="29.25" customHeight="1" x14ac:dyDescent="0.25">
      <c r="A6" s="377" t="s">
        <v>278</v>
      </c>
      <c r="B6" s="330" t="s">
        <v>287</v>
      </c>
      <c r="C6" s="320"/>
      <c r="D6" s="89"/>
      <c r="E6" s="89"/>
      <c r="F6" s="90">
        <f>SUM(C6:E6)</f>
        <v>0</v>
      </c>
      <c r="G6" s="89"/>
      <c r="H6" s="89"/>
      <c r="I6" s="91">
        <f>(G6+H6)</f>
        <v>0</v>
      </c>
      <c r="J6" s="89">
        <v>1</v>
      </c>
      <c r="K6" s="92">
        <v>100</v>
      </c>
      <c r="L6" s="89">
        <v>18</v>
      </c>
      <c r="M6" s="89">
        <v>66100</v>
      </c>
      <c r="N6" s="89">
        <v>2</v>
      </c>
      <c r="O6" s="89">
        <v>83000</v>
      </c>
      <c r="P6" s="89">
        <v>13</v>
      </c>
      <c r="Q6" s="348">
        <v>306000</v>
      </c>
      <c r="R6" s="96"/>
      <c r="S6" s="97"/>
      <c r="T6" s="89">
        <v>23</v>
      </c>
      <c r="U6" s="89">
        <v>2209.134</v>
      </c>
      <c r="V6" s="89">
        <v>124</v>
      </c>
      <c r="W6" s="89">
        <v>4092000</v>
      </c>
      <c r="X6" s="89">
        <v>10213.563</v>
      </c>
      <c r="Y6" s="89">
        <v>58</v>
      </c>
      <c r="Z6" s="89">
        <v>1406270</v>
      </c>
      <c r="AA6" s="89">
        <v>2359.2950000000001</v>
      </c>
      <c r="AB6" s="89"/>
      <c r="AC6" s="89"/>
      <c r="AD6" s="349">
        <v>0</v>
      </c>
      <c r="AE6" s="102"/>
      <c r="AF6" s="89"/>
      <c r="AG6" s="89"/>
      <c r="AH6" s="89"/>
      <c r="AI6" s="89"/>
      <c r="AJ6" s="89"/>
      <c r="AK6" s="89"/>
      <c r="AL6" s="89"/>
      <c r="AM6" s="89">
        <v>12</v>
      </c>
      <c r="AN6" s="90">
        <f t="shared" ref="AN6:AP14" si="0">((AE6+AH6)+AK6)</f>
        <v>0</v>
      </c>
      <c r="AO6" s="90">
        <f t="shared" si="0"/>
        <v>0</v>
      </c>
      <c r="AP6" s="342">
        <f t="shared" si="0"/>
        <v>12</v>
      </c>
      <c r="AQ6" s="96"/>
      <c r="AR6" s="97"/>
      <c r="AS6" s="97"/>
      <c r="AT6" s="97"/>
      <c r="AU6" s="97"/>
      <c r="AV6" s="97"/>
      <c r="AW6" s="97"/>
      <c r="AX6" s="97"/>
      <c r="AY6" s="97"/>
      <c r="AZ6" s="90">
        <f t="shared" ref="AZ6:BB14" si="1">((AQ6+AT6)+AW6)</f>
        <v>0</v>
      </c>
      <c r="BA6" s="90">
        <f t="shared" si="1"/>
        <v>0</v>
      </c>
      <c r="BB6" s="90">
        <f t="shared" si="1"/>
        <v>0</v>
      </c>
      <c r="BC6" s="90">
        <f>(AN6+AZ6)</f>
        <v>0</v>
      </c>
      <c r="BD6" s="90">
        <f>(AO6+BA6)</f>
        <v>0</v>
      </c>
      <c r="BE6" s="342">
        <f>(AP6+BB6)</f>
        <v>12</v>
      </c>
      <c r="BF6" s="333" t="s">
        <v>287</v>
      </c>
    </row>
    <row r="7" spans="1:58" ht="29.25" customHeight="1" x14ac:dyDescent="0.25">
      <c r="A7" s="378"/>
      <c r="B7" s="330" t="s">
        <v>299</v>
      </c>
      <c r="C7" s="320" t="s">
        <v>78</v>
      </c>
      <c r="D7" s="89"/>
      <c r="E7" s="89"/>
      <c r="F7" s="90">
        <f>SUM(C7:E7)</f>
        <v>0</v>
      </c>
      <c r="G7" s="89"/>
      <c r="H7" s="89"/>
      <c r="I7" s="91">
        <f>(G7+H7)</f>
        <v>0</v>
      </c>
      <c r="J7" s="89">
        <v>1</v>
      </c>
      <c r="K7" s="92">
        <v>5000</v>
      </c>
      <c r="L7" s="89">
        <v>54</v>
      </c>
      <c r="M7" s="89">
        <v>230500</v>
      </c>
      <c r="N7" s="89">
        <v>10</v>
      </c>
      <c r="O7" s="89">
        <v>211000</v>
      </c>
      <c r="P7" s="89">
        <v>58</v>
      </c>
      <c r="Q7" s="349">
        <v>857200</v>
      </c>
      <c r="R7" s="96"/>
      <c r="S7" s="97"/>
      <c r="T7" s="89">
        <v>7</v>
      </c>
      <c r="U7" s="89">
        <v>855.30700000000002</v>
      </c>
      <c r="V7" s="89">
        <v>179</v>
      </c>
      <c r="W7" s="89">
        <v>5442000</v>
      </c>
      <c r="X7" s="89">
        <v>15836.843000000001</v>
      </c>
      <c r="Y7" s="89">
        <v>96</v>
      </c>
      <c r="Z7" s="89">
        <v>1733670</v>
      </c>
      <c r="AA7" s="89">
        <v>1507.741</v>
      </c>
      <c r="AB7" s="89"/>
      <c r="AC7" s="89"/>
      <c r="AD7" s="349">
        <v>0</v>
      </c>
      <c r="AE7" s="102">
        <v>504115.45199999999</v>
      </c>
      <c r="AF7" s="89">
        <v>320071.37900000002</v>
      </c>
      <c r="AG7" s="89">
        <v>513473.63900000002</v>
      </c>
      <c r="AH7" s="89">
        <v>169285.82500000001</v>
      </c>
      <c r="AI7" s="89">
        <v>22397.8</v>
      </c>
      <c r="AJ7" s="89">
        <v>171841.12</v>
      </c>
      <c r="AK7" s="287">
        <v>6135.442</v>
      </c>
      <c r="AL7" s="89">
        <v>4404.0219999999999</v>
      </c>
      <c r="AM7" s="89">
        <v>6424.4060000000009</v>
      </c>
      <c r="AN7" s="90">
        <f t="shared" ref="AN7" si="2">((AE7+AH7)+AK7)</f>
        <v>679536.71900000004</v>
      </c>
      <c r="AO7" s="90">
        <f>((AF7+AI7)+AL7)</f>
        <v>346873.201</v>
      </c>
      <c r="AP7" s="342">
        <f t="shared" ref="AP7" si="3">((AG7+AJ7)+AM7)</f>
        <v>691739.16500000004</v>
      </c>
      <c r="AQ7" s="96"/>
      <c r="AR7" s="97"/>
      <c r="AS7" s="97"/>
      <c r="AT7" s="97"/>
      <c r="AU7" s="97"/>
      <c r="AV7" s="97"/>
      <c r="AW7" s="97"/>
      <c r="AX7" s="97"/>
      <c r="AY7" s="97"/>
      <c r="AZ7" s="90">
        <f t="shared" ref="AZ7" si="4">((AQ7+AT7)+AW7)</f>
        <v>0</v>
      </c>
      <c r="BA7" s="90">
        <f t="shared" ref="BA7" si="5">((AR7+AU7)+AX7)</f>
        <v>0</v>
      </c>
      <c r="BB7" s="90">
        <f t="shared" ref="BB7" si="6">((AS7+AV7)+AY7)</f>
        <v>0</v>
      </c>
      <c r="BC7" s="90">
        <f>(AN7+AZ7)</f>
        <v>679536.71900000004</v>
      </c>
      <c r="BD7" s="90">
        <f>(AO7+BA7)</f>
        <v>346873.201</v>
      </c>
      <c r="BE7" s="342">
        <f>(AP7+BB7)</f>
        <v>691739.16500000004</v>
      </c>
      <c r="BF7" s="333" t="s">
        <v>299</v>
      </c>
    </row>
    <row r="8" spans="1:58" ht="29.25" customHeight="1" x14ac:dyDescent="0.25">
      <c r="A8" s="379"/>
      <c r="B8" s="77" t="s">
        <v>41</v>
      </c>
      <c r="C8" s="315">
        <f>SUM(C6:C7)</f>
        <v>0</v>
      </c>
      <c r="D8" s="93">
        <f t="shared" ref="D8:Q8" si="7">SUM(D6:D7)</f>
        <v>0</v>
      </c>
      <c r="E8" s="93">
        <f t="shared" si="7"/>
        <v>0</v>
      </c>
      <c r="F8" s="93">
        <f t="shared" si="7"/>
        <v>0</v>
      </c>
      <c r="G8" s="93">
        <f t="shared" si="7"/>
        <v>0</v>
      </c>
      <c r="H8" s="93">
        <f t="shared" si="7"/>
        <v>0</v>
      </c>
      <c r="I8" s="93">
        <f t="shared" si="7"/>
        <v>0</v>
      </c>
      <c r="J8" s="94">
        <f t="shared" si="7"/>
        <v>2</v>
      </c>
      <c r="K8" s="232">
        <f t="shared" si="7"/>
        <v>5100</v>
      </c>
      <c r="L8" s="93">
        <f t="shared" si="7"/>
        <v>72</v>
      </c>
      <c r="M8" s="93">
        <f t="shared" si="7"/>
        <v>296600</v>
      </c>
      <c r="N8" s="93">
        <f t="shared" si="7"/>
        <v>12</v>
      </c>
      <c r="O8" s="93">
        <f t="shared" si="7"/>
        <v>294000</v>
      </c>
      <c r="P8" s="93">
        <f t="shared" si="7"/>
        <v>71</v>
      </c>
      <c r="Q8" s="343">
        <f t="shared" si="7"/>
        <v>1163200</v>
      </c>
      <c r="R8" s="94">
        <f t="shared" ref="R8:AD8" si="8">SUM(R6:R7)</f>
        <v>0</v>
      </c>
      <c r="S8" s="93">
        <f t="shared" si="8"/>
        <v>0</v>
      </c>
      <c r="T8" s="93">
        <f t="shared" si="8"/>
        <v>30</v>
      </c>
      <c r="U8" s="93">
        <f t="shared" si="8"/>
        <v>3064.4409999999998</v>
      </c>
      <c r="V8" s="93">
        <f t="shared" si="8"/>
        <v>303</v>
      </c>
      <c r="W8" s="93">
        <f t="shared" si="8"/>
        <v>9534000</v>
      </c>
      <c r="X8" s="93">
        <f t="shared" si="8"/>
        <v>26050.406000000003</v>
      </c>
      <c r="Y8" s="93">
        <f t="shared" si="8"/>
        <v>154</v>
      </c>
      <c r="Z8" s="93">
        <f t="shared" si="8"/>
        <v>3139940</v>
      </c>
      <c r="AA8" s="93">
        <f t="shared" si="8"/>
        <v>3867.0360000000001</v>
      </c>
      <c r="AB8" s="93">
        <f t="shared" si="8"/>
        <v>0</v>
      </c>
      <c r="AC8" s="93">
        <f t="shared" si="8"/>
        <v>0</v>
      </c>
      <c r="AD8" s="343">
        <f t="shared" si="8"/>
        <v>0</v>
      </c>
      <c r="AE8" s="94">
        <f t="shared" ref="AE8:AP8" si="9">SUM(AE6:AE7)</f>
        <v>504115.45199999999</v>
      </c>
      <c r="AF8" s="93">
        <f t="shared" si="9"/>
        <v>320071.37900000002</v>
      </c>
      <c r="AG8" s="93">
        <f t="shared" si="9"/>
        <v>513473.63900000002</v>
      </c>
      <c r="AH8" s="93">
        <f t="shared" si="9"/>
        <v>169285.82500000001</v>
      </c>
      <c r="AI8" s="93">
        <f t="shared" si="9"/>
        <v>22397.8</v>
      </c>
      <c r="AJ8" s="93">
        <f t="shared" si="9"/>
        <v>171841.12</v>
      </c>
      <c r="AK8" s="93">
        <f t="shared" si="9"/>
        <v>6135.442</v>
      </c>
      <c r="AL8" s="93">
        <f t="shared" si="9"/>
        <v>4404.0219999999999</v>
      </c>
      <c r="AM8" s="93">
        <f t="shared" si="9"/>
        <v>6436.4060000000009</v>
      </c>
      <c r="AN8" s="93">
        <f t="shared" si="9"/>
        <v>679536.71900000004</v>
      </c>
      <c r="AO8" s="93">
        <f t="shared" si="9"/>
        <v>346873.201</v>
      </c>
      <c r="AP8" s="343">
        <f t="shared" si="9"/>
        <v>691751.16500000004</v>
      </c>
      <c r="AQ8" s="94">
        <f t="shared" ref="AQ8" si="10">SUM(AQ6:AQ7)</f>
        <v>0</v>
      </c>
      <c r="AR8" s="93">
        <f t="shared" ref="AR8" si="11">SUM(AR6:AR7)</f>
        <v>0</v>
      </c>
      <c r="AS8" s="93">
        <f t="shared" ref="AS8" si="12">SUM(AS6:AS7)</f>
        <v>0</v>
      </c>
      <c r="AT8" s="93">
        <f t="shared" ref="AT8" si="13">SUM(AT6:AT7)</f>
        <v>0</v>
      </c>
      <c r="AU8" s="93">
        <f t="shared" ref="AU8" si="14">SUM(AU6:AU7)</f>
        <v>0</v>
      </c>
      <c r="AV8" s="93">
        <f t="shared" ref="AV8" si="15">SUM(AV6:AV7)</f>
        <v>0</v>
      </c>
      <c r="AW8" s="93">
        <f t="shared" ref="AW8" si="16">SUM(AW6:AW7)</f>
        <v>0</v>
      </c>
      <c r="AX8" s="93">
        <f t="shared" ref="AX8" si="17">SUM(AX6:AX7)</f>
        <v>0</v>
      </c>
      <c r="AY8" s="93">
        <f t="shared" ref="AY8" si="18">SUM(AY6:AY7)</f>
        <v>0</v>
      </c>
      <c r="AZ8" s="93">
        <f>SUM(AZ6:AZ7)</f>
        <v>0</v>
      </c>
      <c r="BA8" s="93">
        <f t="shared" ref="BA8" si="19">SUM(BA6:BA7)</f>
        <v>0</v>
      </c>
      <c r="BB8" s="93">
        <f t="shared" ref="BB8" si="20">SUM(BB6:BB7)</f>
        <v>0</v>
      </c>
      <c r="BC8" s="93">
        <f t="shared" ref="BC8" si="21">SUM(BC6:BC7)</f>
        <v>679536.71900000004</v>
      </c>
      <c r="BD8" s="93">
        <f t="shared" ref="BD8" si="22">SUM(BD6:BD7)</f>
        <v>346873.201</v>
      </c>
      <c r="BE8" s="343">
        <f t="shared" ref="BE8" si="23">SUM(BE6:BE7)</f>
        <v>691751.16500000004</v>
      </c>
      <c r="BF8" s="87" t="s">
        <v>41</v>
      </c>
    </row>
    <row r="9" spans="1:58" ht="29.25" customHeight="1" x14ac:dyDescent="0.25">
      <c r="A9" s="374" t="s">
        <v>261</v>
      </c>
      <c r="B9" s="330" t="s">
        <v>303</v>
      </c>
      <c r="C9" s="320"/>
      <c r="D9" s="89"/>
      <c r="E9" s="89"/>
      <c r="F9" s="90">
        <f t="shared" ref="F9:F14" si="24">SUM(C9:E9)</f>
        <v>0</v>
      </c>
      <c r="G9" s="89"/>
      <c r="H9" s="89"/>
      <c r="I9" s="91">
        <f>(G9+H9)</f>
        <v>0</v>
      </c>
      <c r="J9" s="96"/>
      <c r="K9" s="273"/>
      <c r="L9" s="97"/>
      <c r="M9" s="89"/>
      <c r="N9" s="97"/>
      <c r="O9" s="97"/>
      <c r="P9" s="97"/>
      <c r="Q9" s="350"/>
      <c r="R9" s="96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350"/>
      <c r="AE9" s="102"/>
      <c r="AF9" s="89"/>
      <c r="AG9" s="89"/>
      <c r="AH9" s="89">
        <v>495.18099999999998</v>
      </c>
      <c r="AI9" s="89"/>
      <c r="AJ9" s="89">
        <v>535.13</v>
      </c>
      <c r="AK9" s="89"/>
      <c r="AL9" s="89"/>
      <c r="AM9" s="89"/>
      <c r="AN9" s="90">
        <f>((AE9+AH9)+AK9)</f>
        <v>495.18099999999998</v>
      </c>
      <c r="AO9" s="90">
        <f t="shared" si="0"/>
        <v>0</v>
      </c>
      <c r="AP9" s="342">
        <f t="shared" si="0"/>
        <v>535.13</v>
      </c>
      <c r="AQ9" s="102"/>
      <c r="AR9" s="89"/>
      <c r="AS9" s="89"/>
      <c r="AT9" s="89"/>
      <c r="AU9" s="89"/>
      <c r="AV9" s="89"/>
      <c r="AW9" s="89"/>
      <c r="AX9" s="89"/>
      <c r="AY9" s="89"/>
      <c r="AZ9" s="90">
        <f t="shared" si="1"/>
        <v>0</v>
      </c>
      <c r="BA9" s="90">
        <f t="shared" si="1"/>
        <v>0</v>
      </c>
      <c r="BB9" s="90">
        <f t="shared" si="1"/>
        <v>0</v>
      </c>
      <c r="BC9" s="90">
        <f>(AN9+AZ9)</f>
        <v>495.18099999999998</v>
      </c>
      <c r="BD9" s="90">
        <f>(AO9+BA9)</f>
        <v>0</v>
      </c>
      <c r="BE9" s="342">
        <f>(AP9+BB9)</f>
        <v>535.13</v>
      </c>
      <c r="BF9" s="333" t="s">
        <v>303</v>
      </c>
    </row>
    <row r="10" spans="1:58" s="222" customFormat="1" ht="29.25" customHeight="1" x14ac:dyDescent="0.25">
      <c r="A10" s="375"/>
      <c r="B10" s="330" t="s">
        <v>304</v>
      </c>
      <c r="C10" s="320"/>
      <c r="D10" s="89"/>
      <c r="E10" s="89"/>
      <c r="F10" s="90">
        <f>SUM(C10:E10)</f>
        <v>0</v>
      </c>
      <c r="G10" s="89"/>
      <c r="H10" s="89"/>
      <c r="I10" s="91">
        <f>(G10+H10)</f>
        <v>0</v>
      </c>
      <c r="J10" s="96"/>
      <c r="K10" s="273"/>
      <c r="L10" s="97"/>
      <c r="M10" s="89"/>
      <c r="N10" s="97"/>
      <c r="O10" s="97"/>
      <c r="P10" s="97"/>
      <c r="Q10" s="350"/>
      <c r="R10" s="96"/>
      <c r="S10" s="97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349"/>
      <c r="AE10" s="102"/>
      <c r="AF10" s="89"/>
      <c r="AG10" s="89"/>
      <c r="AH10" s="89"/>
      <c r="AI10" s="89"/>
      <c r="AJ10" s="89"/>
      <c r="AK10" s="89"/>
      <c r="AL10" s="89"/>
      <c r="AM10" s="89"/>
      <c r="AN10" s="90">
        <f t="shared" ref="AN10:AP11" si="25">((AE10+AH10)+AK10)</f>
        <v>0</v>
      </c>
      <c r="AO10" s="90">
        <f t="shared" si="25"/>
        <v>0</v>
      </c>
      <c r="AP10" s="342">
        <f t="shared" si="25"/>
        <v>0</v>
      </c>
      <c r="AQ10" s="102"/>
      <c r="AR10" s="89"/>
      <c r="AS10" s="89"/>
      <c r="AT10" s="89"/>
      <c r="AU10" s="89"/>
      <c r="AV10" s="89"/>
      <c r="AW10" s="89"/>
      <c r="AX10" s="89"/>
      <c r="AY10" s="89"/>
      <c r="AZ10" s="90">
        <f t="shared" ref="AZ10:BB11" si="26">((AQ10+AT10)+AW10)</f>
        <v>0</v>
      </c>
      <c r="BA10" s="90">
        <f t="shared" si="26"/>
        <v>0</v>
      </c>
      <c r="BB10" s="90">
        <f t="shared" si="26"/>
        <v>0</v>
      </c>
      <c r="BC10" s="90">
        <f>(AN10+AZ10)</f>
        <v>0</v>
      </c>
      <c r="BD10" s="90">
        <f>(AO10+BA10)</f>
        <v>0</v>
      </c>
      <c r="BE10" s="342">
        <f>(AP10+BB10)</f>
        <v>0</v>
      </c>
      <c r="BF10" s="333" t="s">
        <v>304</v>
      </c>
    </row>
    <row r="11" spans="1:58" ht="29.25" customHeight="1" x14ac:dyDescent="0.25">
      <c r="A11" s="375"/>
      <c r="B11" s="334" t="s">
        <v>42</v>
      </c>
      <c r="C11" s="320"/>
      <c r="D11" s="89"/>
      <c r="E11" s="89"/>
      <c r="F11" s="90">
        <f>SUM(C11:E11)</f>
        <v>0</v>
      </c>
      <c r="G11" s="89"/>
      <c r="H11" s="89"/>
      <c r="I11" s="91">
        <f>(G11+H11)</f>
        <v>0</v>
      </c>
      <c r="J11" s="96"/>
      <c r="K11" s="273"/>
      <c r="L11" s="97"/>
      <c r="M11" s="89"/>
      <c r="N11" s="97"/>
      <c r="O11" s="97"/>
      <c r="P11" s="97"/>
      <c r="Q11" s="350"/>
      <c r="R11" s="96"/>
      <c r="S11" s="97"/>
      <c r="T11" s="316"/>
      <c r="U11" s="316"/>
      <c r="V11" s="316"/>
      <c r="W11" s="316"/>
      <c r="X11" s="316"/>
      <c r="Y11" s="316"/>
      <c r="Z11" s="316"/>
      <c r="AA11" s="316"/>
      <c r="AB11" s="97"/>
      <c r="AC11" s="97"/>
      <c r="AD11" s="350"/>
      <c r="AE11" s="317"/>
      <c r="AF11" s="316"/>
      <c r="AG11" s="316"/>
      <c r="AH11" s="316"/>
      <c r="AI11" s="316"/>
      <c r="AJ11" s="316"/>
      <c r="AK11" s="97"/>
      <c r="AL11" s="97"/>
      <c r="AM11" s="97"/>
      <c r="AN11" s="90">
        <f t="shared" si="25"/>
        <v>0</v>
      </c>
      <c r="AO11" s="90">
        <f t="shared" si="25"/>
        <v>0</v>
      </c>
      <c r="AP11" s="342">
        <f t="shared" si="25"/>
        <v>0</v>
      </c>
      <c r="AQ11" s="102"/>
      <c r="AR11" s="89"/>
      <c r="AS11" s="89"/>
      <c r="AT11" s="89"/>
      <c r="AU11" s="89"/>
      <c r="AV11" s="89"/>
      <c r="AW11" s="89"/>
      <c r="AX11" s="89"/>
      <c r="AY11" s="89"/>
      <c r="AZ11" s="90">
        <f t="shared" si="26"/>
        <v>0</v>
      </c>
      <c r="BA11" s="90">
        <f t="shared" si="26"/>
        <v>0</v>
      </c>
      <c r="BB11" s="90">
        <f t="shared" si="26"/>
        <v>0</v>
      </c>
      <c r="BC11" s="90">
        <f>(AN11+AZ11)</f>
        <v>0</v>
      </c>
      <c r="BD11" s="90">
        <f>(AO11+BA11)</f>
        <v>0</v>
      </c>
      <c r="BE11" s="342">
        <f>(AP11+BB11)</f>
        <v>0</v>
      </c>
      <c r="BF11" s="335" t="s">
        <v>42</v>
      </c>
    </row>
    <row r="12" spans="1:58" ht="29.25" customHeight="1" x14ac:dyDescent="0.25">
      <c r="A12" s="376"/>
      <c r="B12" s="77" t="s">
        <v>163</v>
      </c>
      <c r="C12" s="315">
        <f t="shared" ref="C12:Q12" si="27">SUM(C9:C11)</f>
        <v>0</v>
      </c>
      <c r="D12" s="93">
        <f t="shared" si="27"/>
        <v>0</v>
      </c>
      <c r="E12" s="93">
        <f t="shared" si="27"/>
        <v>0</v>
      </c>
      <c r="F12" s="93">
        <f t="shared" si="27"/>
        <v>0</v>
      </c>
      <c r="G12" s="93">
        <f t="shared" si="27"/>
        <v>0</v>
      </c>
      <c r="H12" s="93">
        <f t="shared" si="27"/>
        <v>0</v>
      </c>
      <c r="I12" s="95">
        <f t="shared" si="27"/>
        <v>0</v>
      </c>
      <c r="J12" s="315">
        <f t="shared" si="27"/>
        <v>0</v>
      </c>
      <c r="K12" s="93">
        <f t="shared" si="27"/>
        <v>0</v>
      </c>
      <c r="L12" s="93">
        <f t="shared" si="27"/>
        <v>0</v>
      </c>
      <c r="M12" s="93">
        <f t="shared" si="27"/>
        <v>0</v>
      </c>
      <c r="N12" s="93">
        <f t="shared" si="27"/>
        <v>0</v>
      </c>
      <c r="O12" s="93">
        <f t="shared" si="27"/>
        <v>0</v>
      </c>
      <c r="P12" s="93">
        <f t="shared" si="27"/>
        <v>0</v>
      </c>
      <c r="Q12" s="343">
        <f t="shared" si="27"/>
        <v>0</v>
      </c>
      <c r="R12" s="94">
        <f t="shared" ref="R12:AD12" si="28">SUM(R9:R11)</f>
        <v>0</v>
      </c>
      <c r="S12" s="93">
        <f t="shared" si="28"/>
        <v>0</v>
      </c>
      <c r="T12" s="93">
        <f t="shared" si="28"/>
        <v>0</v>
      </c>
      <c r="U12" s="93">
        <f t="shared" si="28"/>
        <v>0</v>
      </c>
      <c r="V12" s="93">
        <f t="shared" si="28"/>
        <v>0</v>
      </c>
      <c r="W12" s="93">
        <f t="shared" si="28"/>
        <v>0</v>
      </c>
      <c r="X12" s="93">
        <f t="shared" si="28"/>
        <v>0</v>
      </c>
      <c r="Y12" s="93">
        <f t="shared" si="28"/>
        <v>0</v>
      </c>
      <c r="Z12" s="93">
        <f t="shared" si="28"/>
        <v>0</v>
      </c>
      <c r="AA12" s="93">
        <f t="shared" si="28"/>
        <v>0</v>
      </c>
      <c r="AB12" s="93">
        <f t="shared" si="28"/>
        <v>0</v>
      </c>
      <c r="AC12" s="93">
        <f t="shared" si="28"/>
        <v>0</v>
      </c>
      <c r="AD12" s="343">
        <f t="shared" si="28"/>
        <v>0</v>
      </c>
      <c r="AE12" s="94">
        <f t="shared" ref="AE12:AP12" si="29">SUM(AE9:AE11)</f>
        <v>0</v>
      </c>
      <c r="AF12" s="93">
        <f t="shared" si="29"/>
        <v>0</v>
      </c>
      <c r="AG12" s="93">
        <f t="shared" si="29"/>
        <v>0</v>
      </c>
      <c r="AH12" s="93">
        <f t="shared" si="29"/>
        <v>495.18099999999998</v>
      </c>
      <c r="AI12" s="93">
        <f t="shared" si="29"/>
        <v>0</v>
      </c>
      <c r="AJ12" s="93">
        <f t="shared" si="29"/>
        <v>535.13</v>
      </c>
      <c r="AK12" s="93">
        <f t="shared" si="29"/>
        <v>0</v>
      </c>
      <c r="AL12" s="93">
        <f t="shared" si="29"/>
        <v>0</v>
      </c>
      <c r="AM12" s="93">
        <f t="shared" si="29"/>
        <v>0</v>
      </c>
      <c r="AN12" s="93">
        <f t="shared" si="29"/>
        <v>495.18099999999998</v>
      </c>
      <c r="AO12" s="93">
        <f t="shared" si="29"/>
        <v>0</v>
      </c>
      <c r="AP12" s="344">
        <f t="shared" si="29"/>
        <v>535.13</v>
      </c>
      <c r="AQ12" s="94">
        <f t="shared" ref="AQ12:BE12" si="30">SUM(AQ9:AQ11)</f>
        <v>0</v>
      </c>
      <c r="AR12" s="93">
        <f t="shared" si="30"/>
        <v>0</v>
      </c>
      <c r="AS12" s="93">
        <f t="shared" si="30"/>
        <v>0</v>
      </c>
      <c r="AT12" s="93">
        <f t="shared" si="30"/>
        <v>0</v>
      </c>
      <c r="AU12" s="93">
        <f t="shared" si="30"/>
        <v>0</v>
      </c>
      <c r="AV12" s="93">
        <f t="shared" si="30"/>
        <v>0</v>
      </c>
      <c r="AW12" s="93">
        <f t="shared" si="30"/>
        <v>0</v>
      </c>
      <c r="AX12" s="93">
        <f t="shared" si="30"/>
        <v>0</v>
      </c>
      <c r="AY12" s="93">
        <f t="shared" si="30"/>
        <v>0</v>
      </c>
      <c r="AZ12" s="93">
        <f t="shared" si="30"/>
        <v>0</v>
      </c>
      <c r="BA12" s="93">
        <f t="shared" si="30"/>
        <v>0</v>
      </c>
      <c r="BB12" s="93">
        <f t="shared" si="30"/>
        <v>0</v>
      </c>
      <c r="BC12" s="93">
        <f t="shared" si="30"/>
        <v>495.18099999999998</v>
      </c>
      <c r="BD12" s="93">
        <f t="shared" si="30"/>
        <v>0</v>
      </c>
      <c r="BE12" s="344">
        <f t="shared" si="30"/>
        <v>535.13</v>
      </c>
      <c r="BF12" s="87" t="s">
        <v>163</v>
      </c>
    </row>
    <row r="13" spans="1:58" ht="29.25" customHeight="1" x14ac:dyDescent="0.25">
      <c r="A13" s="377" t="s">
        <v>154</v>
      </c>
      <c r="B13" s="339" t="s">
        <v>308</v>
      </c>
      <c r="C13" s="320"/>
      <c r="D13" s="89"/>
      <c r="E13" s="89"/>
      <c r="F13" s="90">
        <f t="shared" si="24"/>
        <v>0</v>
      </c>
      <c r="G13" s="89"/>
      <c r="H13" s="89"/>
      <c r="I13" s="91">
        <f>(G13+H13)</f>
        <v>0</v>
      </c>
      <c r="J13" s="96"/>
      <c r="K13" s="273"/>
      <c r="L13" s="89"/>
      <c r="M13" s="89"/>
      <c r="N13" s="97"/>
      <c r="O13" s="97"/>
      <c r="P13" s="89"/>
      <c r="Q13" s="349"/>
      <c r="R13" s="96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350"/>
      <c r="AE13" s="96"/>
      <c r="AF13" s="97"/>
      <c r="AG13" s="318"/>
      <c r="AH13" s="97"/>
      <c r="AI13" s="97"/>
      <c r="AJ13" s="97"/>
      <c r="AK13" s="97"/>
      <c r="AL13" s="97"/>
      <c r="AM13" s="97"/>
      <c r="AN13" s="90">
        <f t="shared" si="0"/>
        <v>0</v>
      </c>
      <c r="AO13" s="319">
        <f t="shared" si="0"/>
        <v>0</v>
      </c>
      <c r="AP13" s="342">
        <f t="shared" si="0"/>
        <v>0</v>
      </c>
      <c r="AQ13" s="102"/>
      <c r="AR13" s="89"/>
      <c r="AS13" s="89"/>
      <c r="AT13" s="89"/>
      <c r="AU13" s="89"/>
      <c r="AV13" s="320"/>
      <c r="AW13" s="89"/>
      <c r="AX13" s="89"/>
      <c r="AY13" s="89"/>
      <c r="AZ13" s="319">
        <f t="shared" si="1"/>
        <v>0</v>
      </c>
      <c r="BA13" s="90">
        <f t="shared" si="1"/>
        <v>0</v>
      </c>
      <c r="BB13" s="90">
        <f t="shared" si="1"/>
        <v>0</v>
      </c>
      <c r="BC13" s="90">
        <f>(AN13+AZ13)</f>
        <v>0</v>
      </c>
      <c r="BD13" s="90">
        <f>(AO13+BA13)</f>
        <v>0</v>
      </c>
      <c r="BE13" s="345">
        <f>(AP13+BB13)</f>
        <v>0</v>
      </c>
      <c r="BF13" s="340" t="s">
        <v>6</v>
      </c>
    </row>
    <row r="14" spans="1:58" ht="29.25" customHeight="1" x14ac:dyDescent="0.25">
      <c r="A14" s="378"/>
      <c r="B14" s="331" t="s">
        <v>255</v>
      </c>
      <c r="C14" s="320"/>
      <c r="D14" s="89"/>
      <c r="E14" s="89"/>
      <c r="F14" s="90">
        <f t="shared" si="24"/>
        <v>0</v>
      </c>
      <c r="G14" s="89"/>
      <c r="H14" s="89"/>
      <c r="I14" s="91">
        <f>(G14+H14)</f>
        <v>0</v>
      </c>
      <c r="J14" s="96"/>
      <c r="K14" s="273"/>
      <c r="L14" s="97"/>
      <c r="M14" s="89"/>
      <c r="N14" s="97"/>
      <c r="O14" s="97"/>
      <c r="P14" s="97"/>
      <c r="Q14" s="350"/>
      <c r="R14" s="96"/>
      <c r="S14" s="97"/>
      <c r="T14" s="89"/>
      <c r="U14" s="89"/>
      <c r="V14" s="89"/>
      <c r="W14" s="89"/>
      <c r="X14" s="89"/>
      <c r="Y14" s="89"/>
      <c r="Z14" s="89"/>
      <c r="AA14" s="89"/>
      <c r="AB14" s="97"/>
      <c r="AC14" s="97"/>
      <c r="AD14" s="350"/>
      <c r="AE14" s="102"/>
      <c r="AF14" s="89"/>
      <c r="AG14" s="89" t="s">
        <v>98</v>
      </c>
      <c r="AH14" s="89"/>
      <c r="AI14" s="89"/>
      <c r="AJ14" s="89"/>
      <c r="AK14" s="89"/>
      <c r="AL14" s="89"/>
      <c r="AM14" s="89"/>
      <c r="AN14" s="90">
        <f t="shared" si="0"/>
        <v>0</v>
      </c>
      <c r="AO14" s="90">
        <f t="shared" si="0"/>
        <v>0</v>
      </c>
      <c r="AP14" s="342">
        <f t="shared" si="0"/>
        <v>0</v>
      </c>
      <c r="AQ14" s="102"/>
      <c r="AR14" s="89"/>
      <c r="AS14" s="89"/>
      <c r="AT14" s="89"/>
      <c r="AU14" s="89"/>
      <c r="AV14" s="89"/>
      <c r="AW14" s="89"/>
      <c r="AX14" s="89"/>
      <c r="AY14" s="89"/>
      <c r="AZ14" s="90">
        <f t="shared" si="1"/>
        <v>0</v>
      </c>
      <c r="BA14" s="90">
        <f t="shared" si="1"/>
        <v>0</v>
      </c>
      <c r="BB14" s="90">
        <f t="shared" si="1"/>
        <v>0</v>
      </c>
      <c r="BC14" s="90">
        <f>(AN14+AZ14)</f>
        <v>0</v>
      </c>
      <c r="BD14" s="90">
        <f>(AO14+BA14)</f>
        <v>0</v>
      </c>
      <c r="BE14" s="342">
        <f>(AP14+BB14)</f>
        <v>0</v>
      </c>
      <c r="BF14" s="336" t="s">
        <v>255</v>
      </c>
    </row>
    <row r="15" spans="1:58" ht="29.25" customHeight="1" x14ac:dyDescent="0.25">
      <c r="A15" s="379"/>
      <c r="B15" s="77" t="s">
        <v>145</v>
      </c>
      <c r="C15" s="315">
        <f t="shared" ref="C15:Q15" si="31">SUM(C13:C14)</f>
        <v>0</v>
      </c>
      <c r="D15" s="93">
        <f t="shared" si="31"/>
        <v>0</v>
      </c>
      <c r="E15" s="93">
        <f t="shared" si="31"/>
        <v>0</v>
      </c>
      <c r="F15" s="93">
        <f t="shared" si="31"/>
        <v>0</v>
      </c>
      <c r="G15" s="93">
        <f t="shared" si="31"/>
        <v>0</v>
      </c>
      <c r="H15" s="93">
        <f t="shared" si="31"/>
        <v>0</v>
      </c>
      <c r="I15" s="95">
        <f t="shared" si="31"/>
        <v>0</v>
      </c>
      <c r="J15" s="94">
        <f t="shared" si="31"/>
        <v>0</v>
      </c>
      <c r="K15" s="232">
        <f t="shared" si="31"/>
        <v>0</v>
      </c>
      <c r="L15" s="93">
        <f t="shared" si="31"/>
        <v>0</v>
      </c>
      <c r="M15" s="93">
        <f t="shared" si="31"/>
        <v>0</v>
      </c>
      <c r="N15" s="93">
        <f t="shared" si="31"/>
        <v>0</v>
      </c>
      <c r="O15" s="93">
        <f t="shared" si="31"/>
        <v>0</v>
      </c>
      <c r="P15" s="93">
        <f t="shared" si="31"/>
        <v>0</v>
      </c>
      <c r="Q15" s="343">
        <f t="shared" si="31"/>
        <v>0</v>
      </c>
      <c r="R15" s="94">
        <f t="shared" ref="R15:AD15" si="32">SUM(R13:R14)</f>
        <v>0</v>
      </c>
      <c r="S15" s="93">
        <f t="shared" si="32"/>
        <v>0</v>
      </c>
      <c r="T15" s="93">
        <f t="shared" si="32"/>
        <v>0</v>
      </c>
      <c r="U15" s="93">
        <f t="shared" si="32"/>
        <v>0</v>
      </c>
      <c r="V15" s="93">
        <f t="shared" si="32"/>
        <v>0</v>
      </c>
      <c r="W15" s="93">
        <f t="shared" si="32"/>
        <v>0</v>
      </c>
      <c r="X15" s="93">
        <f t="shared" si="32"/>
        <v>0</v>
      </c>
      <c r="Y15" s="93">
        <f t="shared" si="32"/>
        <v>0</v>
      </c>
      <c r="Z15" s="93">
        <f t="shared" si="32"/>
        <v>0</v>
      </c>
      <c r="AA15" s="93">
        <f t="shared" si="32"/>
        <v>0</v>
      </c>
      <c r="AB15" s="93">
        <f t="shared" si="32"/>
        <v>0</v>
      </c>
      <c r="AC15" s="93">
        <f t="shared" si="32"/>
        <v>0</v>
      </c>
      <c r="AD15" s="343">
        <f t="shared" si="32"/>
        <v>0</v>
      </c>
      <c r="AE15" s="94">
        <f t="shared" ref="AE15:AP15" si="33">SUM(AE13:AE14)</f>
        <v>0</v>
      </c>
      <c r="AF15" s="93">
        <f t="shared" si="33"/>
        <v>0</v>
      </c>
      <c r="AG15" s="93">
        <f t="shared" si="33"/>
        <v>0</v>
      </c>
      <c r="AH15" s="93">
        <f t="shared" si="33"/>
        <v>0</v>
      </c>
      <c r="AI15" s="93">
        <f t="shared" si="33"/>
        <v>0</v>
      </c>
      <c r="AJ15" s="93">
        <f t="shared" si="33"/>
        <v>0</v>
      </c>
      <c r="AK15" s="93">
        <f t="shared" si="33"/>
        <v>0</v>
      </c>
      <c r="AL15" s="93">
        <f t="shared" si="33"/>
        <v>0</v>
      </c>
      <c r="AM15" s="93">
        <f t="shared" si="33"/>
        <v>0</v>
      </c>
      <c r="AN15" s="93">
        <f t="shared" si="33"/>
        <v>0</v>
      </c>
      <c r="AO15" s="93">
        <f t="shared" si="33"/>
        <v>0</v>
      </c>
      <c r="AP15" s="343">
        <f t="shared" si="33"/>
        <v>0</v>
      </c>
      <c r="AQ15" s="94">
        <f t="shared" ref="AQ15:BE15" si="34">SUM(AQ13:AQ14)</f>
        <v>0</v>
      </c>
      <c r="AR15" s="93">
        <f t="shared" si="34"/>
        <v>0</v>
      </c>
      <c r="AS15" s="93">
        <f t="shared" si="34"/>
        <v>0</v>
      </c>
      <c r="AT15" s="93">
        <f t="shared" si="34"/>
        <v>0</v>
      </c>
      <c r="AU15" s="93">
        <f t="shared" si="34"/>
        <v>0</v>
      </c>
      <c r="AV15" s="93">
        <f t="shared" si="34"/>
        <v>0</v>
      </c>
      <c r="AW15" s="93">
        <f t="shared" si="34"/>
        <v>0</v>
      </c>
      <c r="AX15" s="93">
        <f t="shared" si="34"/>
        <v>0</v>
      </c>
      <c r="AY15" s="93">
        <f t="shared" si="34"/>
        <v>0</v>
      </c>
      <c r="AZ15" s="93">
        <f t="shared" si="34"/>
        <v>0</v>
      </c>
      <c r="BA15" s="93">
        <f t="shared" si="34"/>
        <v>0</v>
      </c>
      <c r="BB15" s="93">
        <f t="shared" si="34"/>
        <v>0</v>
      </c>
      <c r="BC15" s="93">
        <f t="shared" si="34"/>
        <v>0</v>
      </c>
      <c r="BD15" s="93">
        <f t="shared" si="34"/>
        <v>0</v>
      </c>
      <c r="BE15" s="343">
        <f t="shared" si="34"/>
        <v>0</v>
      </c>
      <c r="BF15" s="87" t="s">
        <v>145</v>
      </c>
    </row>
    <row r="16" spans="1:58" ht="29.25" customHeight="1" x14ac:dyDescent="0.25">
      <c r="A16" s="420" t="s">
        <v>180</v>
      </c>
      <c r="B16" s="421"/>
      <c r="C16" s="352">
        <f t="shared" ref="C16:Q16" si="35">((C8+C12)+C15)</f>
        <v>0</v>
      </c>
      <c r="D16" s="98">
        <f t="shared" si="35"/>
        <v>0</v>
      </c>
      <c r="E16" s="98">
        <f t="shared" si="35"/>
        <v>0</v>
      </c>
      <c r="F16" s="98">
        <f t="shared" si="35"/>
        <v>0</v>
      </c>
      <c r="G16" s="98">
        <f t="shared" si="35"/>
        <v>0</v>
      </c>
      <c r="H16" s="98">
        <f t="shared" si="35"/>
        <v>0</v>
      </c>
      <c r="I16" s="99">
        <f t="shared" si="35"/>
        <v>0</v>
      </c>
      <c r="J16" s="100">
        <f t="shared" si="35"/>
        <v>2</v>
      </c>
      <c r="K16" s="101">
        <f t="shared" si="35"/>
        <v>5100</v>
      </c>
      <c r="L16" s="98">
        <f t="shared" si="35"/>
        <v>72</v>
      </c>
      <c r="M16" s="98">
        <f t="shared" si="35"/>
        <v>296600</v>
      </c>
      <c r="N16" s="98">
        <f t="shared" si="35"/>
        <v>12</v>
      </c>
      <c r="O16" s="98">
        <f t="shared" si="35"/>
        <v>294000</v>
      </c>
      <c r="P16" s="98">
        <f t="shared" si="35"/>
        <v>71</v>
      </c>
      <c r="Q16" s="346">
        <f t="shared" si="35"/>
        <v>1163200</v>
      </c>
      <c r="R16" s="100">
        <f t="shared" ref="R16:AD16" si="36">((R8+R12)+R15)</f>
        <v>0</v>
      </c>
      <c r="S16" s="98">
        <f t="shared" si="36"/>
        <v>0</v>
      </c>
      <c r="T16" s="98">
        <f t="shared" si="36"/>
        <v>30</v>
      </c>
      <c r="U16" s="98">
        <f t="shared" si="36"/>
        <v>3064.4409999999998</v>
      </c>
      <c r="V16" s="98">
        <f t="shared" si="36"/>
        <v>303</v>
      </c>
      <c r="W16" s="98">
        <f t="shared" si="36"/>
        <v>9534000</v>
      </c>
      <c r="X16" s="98">
        <f t="shared" si="36"/>
        <v>26050.406000000003</v>
      </c>
      <c r="Y16" s="98">
        <f t="shared" si="36"/>
        <v>154</v>
      </c>
      <c r="Z16" s="98">
        <f t="shared" si="36"/>
        <v>3139940</v>
      </c>
      <c r="AA16" s="98">
        <f t="shared" si="36"/>
        <v>3867.0360000000001</v>
      </c>
      <c r="AB16" s="98">
        <f t="shared" si="36"/>
        <v>0</v>
      </c>
      <c r="AC16" s="98">
        <f t="shared" si="36"/>
        <v>0</v>
      </c>
      <c r="AD16" s="346">
        <f t="shared" si="36"/>
        <v>0</v>
      </c>
      <c r="AE16" s="100">
        <f t="shared" ref="AE16:AP16" si="37">((AE8+AE12)+AE15)</f>
        <v>504115.45199999999</v>
      </c>
      <c r="AF16" s="98">
        <f t="shared" si="37"/>
        <v>320071.37900000002</v>
      </c>
      <c r="AG16" s="98">
        <f t="shared" si="37"/>
        <v>513473.63900000002</v>
      </c>
      <c r="AH16" s="98">
        <f t="shared" si="37"/>
        <v>169781.00600000002</v>
      </c>
      <c r="AI16" s="98">
        <f t="shared" si="37"/>
        <v>22397.8</v>
      </c>
      <c r="AJ16" s="98">
        <f t="shared" si="37"/>
        <v>172376.25</v>
      </c>
      <c r="AK16" s="98">
        <f t="shared" si="37"/>
        <v>6135.442</v>
      </c>
      <c r="AL16" s="98">
        <f t="shared" si="37"/>
        <v>4404.0219999999999</v>
      </c>
      <c r="AM16" s="98">
        <f t="shared" si="37"/>
        <v>6436.4060000000009</v>
      </c>
      <c r="AN16" s="98">
        <f t="shared" si="37"/>
        <v>680031.9</v>
      </c>
      <c r="AO16" s="98">
        <f t="shared" si="37"/>
        <v>346873.201</v>
      </c>
      <c r="AP16" s="346">
        <f t="shared" si="37"/>
        <v>692286.29500000004</v>
      </c>
      <c r="AQ16" s="100">
        <f t="shared" ref="AQ16:BE16" si="38">((AQ8+AQ12)+AQ15)</f>
        <v>0</v>
      </c>
      <c r="AR16" s="98">
        <f t="shared" si="38"/>
        <v>0</v>
      </c>
      <c r="AS16" s="98">
        <f t="shared" si="38"/>
        <v>0</v>
      </c>
      <c r="AT16" s="98">
        <f t="shared" si="38"/>
        <v>0</v>
      </c>
      <c r="AU16" s="98">
        <f t="shared" si="38"/>
        <v>0</v>
      </c>
      <c r="AV16" s="98">
        <f t="shared" si="38"/>
        <v>0</v>
      </c>
      <c r="AW16" s="98">
        <f t="shared" si="38"/>
        <v>0</v>
      </c>
      <c r="AX16" s="98">
        <f t="shared" si="38"/>
        <v>0</v>
      </c>
      <c r="AY16" s="98">
        <f t="shared" si="38"/>
        <v>0</v>
      </c>
      <c r="AZ16" s="98">
        <f t="shared" si="38"/>
        <v>0</v>
      </c>
      <c r="BA16" s="98">
        <f t="shared" si="38"/>
        <v>0</v>
      </c>
      <c r="BB16" s="98">
        <f t="shared" si="38"/>
        <v>0</v>
      </c>
      <c r="BC16" s="98">
        <f t="shared" si="38"/>
        <v>680031.9</v>
      </c>
      <c r="BD16" s="98">
        <f t="shared" si="38"/>
        <v>346873.201</v>
      </c>
      <c r="BE16" s="346">
        <f t="shared" si="38"/>
        <v>692286.29500000004</v>
      </c>
      <c r="BF16" s="88" t="s">
        <v>164</v>
      </c>
    </row>
    <row r="17" spans="1:1" ht="16.5" customHeight="1" x14ac:dyDescent="0.25">
      <c r="A17" s="10"/>
    </row>
  </sheetData>
  <mergeCells count="33">
    <mergeCell ref="J3:M3"/>
    <mergeCell ref="N4:O4"/>
    <mergeCell ref="P4:Q4"/>
    <mergeCell ref="A16:B16"/>
    <mergeCell ref="A13:A15"/>
    <mergeCell ref="A9:A12"/>
    <mergeCell ref="A6:A8"/>
    <mergeCell ref="AN4:AP4"/>
    <mergeCell ref="AW4:AY4"/>
    <mergeCell ref="AH4:AJ4"/>
    <mergeCell ref="AK4:AM4"/>
    <mergeCell ref="AE3:AP3"/>
    <mergeCell ref="AE4:AG4"/>
    <mergeCell ref="T4:U4"/>
    <mergeCell ref="V4:X4"/>
    <mergeCell ref="H2:I2"/>
    <mergeCell ref="AB4:AD4"/>
    <mergeCell ref="R4:S4"/>
    <mergeCell ref="BF3:BF5"/>
    <mergeCell ref="BC3:BE4"/>
    <mergeCell ref="AZ4:BB4"/>
    <mergeCell ref="AQ3:BB3"/>
    <mergeCell ref="AQ4:AS4"/>
    <mergeCell ref="AT4:AV4"/>
    <mergeCell ref="Y4:AA4"/>
    <mergeCell ref="R3:U3"/>
    <mergeCell ref="V3:AD3"/>
    <mergeCell ref="N3:Q3"/>
    <mergeCell ref="B3:B5"/>
    <mergeCell ref="J4:K4"/>
    <mergeCell ref="L4:M4"/>
    <mergeCell ref="C3:F4"/>
    <mergeCell ref="G3:I4"/>
  </mergeCells>
  <phoneticPr fontId="1"/>
  <printOptions gridLinesSet="0"/>
  <pageMargins left="0.39370078740157483" right="0.47244094488188981" top="0.74803149606299213" bottom="0.74803149606299213" header="0.31496062992125984" footer="0.31496062992125984"/>
  <pageSetup paperSize="9" firstPageNumber="40" orientation="landscape" useFirstPageNumber="1" r:id="rId1"/>
  <headerFooter alignWithMargins="0"/>
  <colBreaks count="3" manualBreakCount="3">
    <brk id="17" max="16" man="1"/>
    <brk id="30" max="16" man="1"/>
    <brk id="42" max="16" man="1"/>
  </colBreaks>
  <ignoredErrors>
    <ignoredError sqref="F9:Q9 F12:Q12 AQ10:AY10 AE10:AM10 R10:S10 AW9:BE9 F11 H11:Q11 R9:AD9 R12:AD12 R11:AD11 AQ9:AR9 AQ12:BE12 AQ11:BE11 AE9:AG9 AE12:AP12 AE11:AP11 AI9 AL9 AO9:AP9 U10:AD10 AZ8:BE8 F8 I8 AN8:AP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>
    <tabColor rgb="FF92D050"/>
  </sheetPr>
  <dimension ref="A1:AJ17"/>
  <sheetViews>
    <sheetView view="pageBreakPreview" zoomScaleNormal="100" zoomScaleSheetLayoutView="100" workbookViewId="0"/>
  </sheetViews>
  <sheetFormatPr defaultColWidth="10.77734375" defaultRowHeight="24.95" customHeight="1" x14ac:dyDescent="0.25"/>
  <cols>
    <col min="1" max="1" width="2.5546875" style="2" customWidth="1"/>
    <col min="2" max="2" width="9.109375" style="2" customWidth="1"/>
    <col min="3" max="3" width="7.33203125" style="2" customWidth="1"/>
    <col min="4" max="4" width="4.77734375" style="2" customWidth="1"/>
    <col min="5" max="5" width="5.21875" style="2" customWidth="1"/>
    <col min="6" max="10" width="3.6640625" style="2" customWidth="1"/>
    <col min="11" max="11" width="3.21875" style="2" customWidth="1"/>
    <col min="12" max="12" width="7.5546875" style="2" customWidth="1"/>
    <col min="13" max="13" width="5.21875" style="2" customWidth="1"/>
    <col min="14" max="16" width="3.6640625" style="2" customWidth="1"/>
    <col min="17" max="17" width="5.6640625" style="2" customWidth="1"/>
    <col min="18" max="21" width="3.6640625" style="2" customWidth="1"/>
    <col min="22" max="22" width="5.88671875" style="2" customWidth="1"/>
    <col min="23" max="23" width="8.21875" style="2" customWidth="1"/>
    <col min="24" max="24" width="8.88671875" style="2" customWidth="1"/>
    <col min="25" max="35" width="7.5546875" style="2" customWidth="1"/>
    <col min="36" max="36" width="8.88671875" style="2" customWidth="1"/>
    <col min="37" max="16384" width="10.77734375" style="2"/>
  </cols>
  <sheetData>
    <row r="1" spans="1:36" ht="18" customHeight="1" x14ac:dyDescent="0.25">
      <c r="A1" s="44"/>
      <c r="C1" s="45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5"/>
      <c r="AG1" s="44"/>
      <c r="AH1" s="44"/>
      <c r="AI1" s="44"/>
    </row>
    <row r="2" spans="1:36" ht="21" customHeight="1" x14ac:dyDescent="0.25">
      <c r="A2" s="46"/>
      <c r="B2" s="149" t="s">
        <v>273</v>
      </c>
      <c r="D2" s="47"/>
      <c r="E2" s="47"/>
      <c r="F2" s="47"/>
      <c r="G2" s="47"/>
      <c r="H2" s="47"/>
      <c r="I2" s="47"/>
      <c r="J2" s="47"/>
      <c r="K2" s="47"/>
      <c r="L2" s="47"/>
      <c r="M2" s="46"/>
      <c r="N2" s="46"/>
      <c r="O2" s="46"/>
      <c r="P2" s="46"/>
      <c r="Q2" s="46"/>
      <c r="R2" s="46"/>
      <c r="S2" s="46"/>
      <c r="T2" s="46"/>
      <c r="U2" s="46"/>
      <c r="V2" s="46"/>
      <c r="W2" s="555" t="s">
        <v>242</v>
      </c>
      <c r="X2" s="48" t="s">
        <v>312</v>
      </c>
      <c r="Y2" s="46"/>
      <c r="Z2" s="46"/>
      <c r="AA2" s="46"/>
      <c r="AB2" s="46"/>
      <c r="AC2" s="46"/>
      <c r="AD2" s="424" t="s">
        <v>242</v>
      </c>
      <c r="AE2" s="424"/>
      <c r="AF2" s="48" t="s">
        <v>182</v>
      </c>
      <c r="AG2" s="46"/>
      <c r="AH2" s="46"/>
      <c r="AI2" s="424" t="s">
        <v>244</v>
      </c>
      <c r="AJ2" s="424"/>
    </row>
    <row r="3" spans="1:36" ht="24.95" customHeight="1" x14ac:dyDescent="0.15">
      <c r="A3" s="33" t="s">
        <v>56</v>
      </c>
      <c r="B3" s="441" t="s">
        <v>183</v>
      </c>
      <c r="C3" s="436" t="s">
        <v>19</v>
      </c>
      <c r="D3" s="437"/>
      <c r="E3" s="437"/>
      <c r="F3" s="437"/>
      <c r="G3" s="437"/>
      <c r="H3" s="437"/>
      <c r="I3" s="437"/>
      <c r="J3" s="437"/>
      <c r="K3" s="437"/>
      <c r="L3" s="438"/>
      <c r="M3" s="444" t="s">
        <v>20</v>
      </c>
      <c r="N3" s="445"/>
      <c r="O3" s="445"/>
      <c r="P3" s="445"/>
      <c r="Q3" s="445"/>
      <c r="R3" s="445"/>
      <c r="S3" s="445"/>
      <c r="T3" s="445"/>
      <c r="U3" s="445"/>
      <c r="V3" s="446"/>
      <c r="W3" s="70"/>
      <c r="X3" s="426" t="s">
        <v>21</v>
      </c>
      <c r="Y3" s="362"/>
      <c r="Z3" s="363"/>
      <c r="AA3" s="431" t="s">
        <v>269</v>
      </c>
      <c r="AB3" s="361" t="s">
        <v>99</v>
      </c>
      <c r="AC3" s="362"/>
      <c r="AD3" s="363"/>
      <c r="AE3" s="161"/>
      <c r="AF3" s="363" t="s">
        <v>100</v>
      </c>
      <c r="AG3" s="425"/>
      <c r="AH3" s="425" t="s">
        <v>101</v>
      </c>
      <c r="AI3" s="361"/>
      <c r="AJ3" s="395" t="s">
        <v>110</v>
      </c>
    </row>
    <row r="4" spans="1:36" ht="24.95" customHeight="1" x14ac:dyDescent="0.25">
      <c r="A4" s="34"/>
      <c r="B4" s="442"/>
      <c r="C4" s="440" t="s">
        <v>102</v>
      </c>
      <c r="D4" s="439"/>
      <c r="E4" s="439"/>
      <c r="F4" s="439"/>
      <c r="G4" s="439" t="s">
        <v>103</v>
      </c>
      <c r="H4" s="439"/>
      <c r="I4" s="439"/>
      <c r="J4" s="439"/>
      <c r="K4" s="451" t="s">
        <v>282</v>
      </c>
      <c r="L4" s="355" t="s">
        <v>13</v>
      </c>
      <c r="M4" s="447" t="s">
        <v>104</v>
      </c>
      <c r="N4" s="439"/>
      <c r="O4" s="439"/>
      <c r="P4" s="439"/>
      <c r="Q4" s="439" t="s">
        <v>103</v>
      </c>
      <c r="R4" s="439"/>
      <c r="S4" s="439"/>
      <c r="T4" s="439"/>
      <c r="U4" s="433" t="s">
        <v>282</v>
      </c>
      <c r="V4" s="355" t="s">
        <v>13</v>
      </c>
      <c r="W4" s="455" t="s">
        <v>23</v>
      </c>
      <c r="X4" s="453" t="s">
        <v>24</v>
      </c>
      <c r="Y4" s="429" t="s">
        <v>105</v>
      </c>
      <c r="Z4" s="429" t="s">
        <v>13</v>
      </c>
      <c r="AA4" s="432"/>
      <c r="AB4" s="429" t="s">
        <v>106</v>
      </c>
      <c r="AC4" s="429" t="s">
        <v>107</v>
      </c>
      <c r="AD4" s="429" t="s">
        <v>13</v>
      </c>
      <c r="AE4" s="129" t="s">
        <v>23</v>
      </c>
      <c r="AF4" s="162" t="s">
        <v>108</v>
      </c>
      <c r="AG4" s="429" t="s">
        <v>109</v>
      </c>
      <c r="AH4" s="163" t="s">
        <v>108</v>
      </c>
      <c r="AI4" s="427" t="s">
        <v>109</v>
      </c>
      <c r="AJ4" s="396"/>
    </row>
    <row r="5" spans="1:36" ht="24.95" customHeight="1" x14ac:dyDescent="0.25">
      <c r="A5" s="35" t="s">
        <v>2</v>
      </c>
      <c r="B5" s="443"/>
      <c r="C5" s="49" t="s">
        <v>184</v>
      </c>
      <c r="D5" s="50" t="s">
        <v>185</v>
      </c>
      <c r="E5" s="50" t="s">
        <v>26</v>
      </c>
      <c r="F5" s="50" t="s">
        <v>22</v>
      </c>
      <c r="G5" s="50" t="s">
        <v>199</v>
      </c>
      <c r="H5" s="50" t="s">
        <v>26</v>
      </c>
      <c r="I5" s="65" t="s">
        <v>238</v>
      </c>
      <c r="J5" s="50" t="s">
        <v>22</v>
      </c>
      <c r="K5" s="452"/>
      <c r="L5" s="435"/>
      <c r="M5" s="51" t="s">
        <v>25</v>
      </c>
      <c r="N5" s="20" t="s">
        <v>200</v>
      </c>
      <c r="O5" s="20" t="s">
        <v>26</v>
      </c>
      <c r="P5" s="20" t="s">
        <v>22</v>
      </c>
      <c r="Q5" s="20" t="s">
        <v>186</v>
      </c>
      <c r="R5" s="20" t="s">
        <v>26</v>
      </c>
      <c r="S5" s="66" t="s">
        <v>238</v>
      </c>
      <c r="T5" s="67" t="s">
        <v>22</v>
      </c>
      <c r="U5" s="434"/>
      <c r="V5" s="435"/>
      <c r="W5" s="456"/>
      <c r="X5" s="454"/>
      <c r="Y5" s="430"/>
      <c r="Z5" s="430"/>
      <c r="AA5" s="430"/>
      <c r="AB5" s="430"/>
      <c r="AC5" s="430"/>
      <c r="AD5" s="430"/>
      <c r="AE5" s="164"/>
      <c r="AF5" s="165" t="s">
        <v>27</v>
      </c>
      <c r="AG5" s="430"/>
      <c r="AH5" s="166" t="s">
        <v>27</v>
      </c>
      <c r="AI5" s="428"/>
      <c r="AJ5" s="397"/>
    </row>
    <row r="6" spans="1:36" ht="30.75" customHeight="1" x14ac:dyDescent="0.25">
      <c r="A6" s="448" t="s">
        <v>277</v>
      </c>
      <c r="B6" s="330" t="s">
        <v>287</v>
      </c>
      <c r="C6" s="150">
        <v>20822744.567000002</v>
      </c>
      <c r="D6" s="80">
        <v>27262.398000000001</v>
      </c>
      <c r="E6" s="80">
        <v>28405.43</v>
      </c>
      <c r="F6" s="80"/>
      <c r="G6" s="80"/>
      <c r="H6" s="80"/>
      <c r="I6" s="80"/>
      <c r="J6" s="80"/>
      <c r="K6" s="80"/>
      <c r="L6" s="81">
        <f t="shared" ref="L6:L14" si="0">SUM(C6:K6)</f>
        <v>20878412.395</v>
      </c>
      <c r="M6" s="80"/>
      <c r="N6" s="80"/>
      <c r="O6" s="80"/>
      <c r="P6" s="80"/>
      <c r="Q6" s="80"/>
      <c r="R6" s="80"/>
      <c r="S6" s="80"/>
      <c r="T6" s="80"/>
      <c r="U6" s="80"/>
      <c r="V6" s="81">
        <f>SUM(M6:U6)</f>
        <v>0</v>
      </c>
      <c r="W6" s="151">
        <f>(L6+V6)</f>
        <v>20878412.395</v>
      </c>
      <c r="X6" s="150">
        <v>87427.385999999999</v>
      </c>
      <c r="Y6" s="80"/>
      <c r="Z6" s="81">
        <f t="shared" ref="Z6" si="1">(X6+Y6)</f>
        <v>87427.385999999999</v>
      </c>
      <c r="AA6" s="80"/>
      <c r="AB6" s="80"/>
      <c r="AC6" s="80"/>
      <c r="AD6" s="79"/>
      <c r="AE6" s="156">
        <f>((Z6+AA6)+AD6)</f>
        <v>87427.385999999999</v>
      </c>
      <c r="AF6" s="150"/>
      <c r="AG6" s="80"/>
      <c r="AH6" s="80"/>
      <c r="AI6" s="155"/>
      <c r="AJ6" s="337" t="s">
        <v>285</v>
      </c>
    </row>
    <row r="7" spans="1:36" ht="30.75" customHeight="1" x14ac:dyDescent="0.25">
      <c r="A7" s="449"/>
      <c r="B7" s="330" t="s">
        <v>299</v>
      </c>
      <c r="C7" s="233"/>
      <c r="D7" s="234"/>
      <c r="E7" s="234"/>
      <c r="F7" s="234"/>
      <c r="G7" s="234"/>
      <c r="H7" s="234"/>
      <c r="I7" s="234"/>
      <c r="J7" s="234"/>
      <c r="K7" s="234"/>
      <c r="L7" s="81">
        <f t="shared" si="0"/>
        <v>0</v>
      </c>
      <c r="M7" s="234"/>
      <c r="N7" s="234"/>
      <c r="O7" s="234"/>
      <c r="P7" s="234"/>
      <c r="Q7" s="234"/>
      <c r="R7" s="234"/>
      <c r="S7" s="234"/>
      <c r="T7" s="234"/>
      <c r="U7" s="234"/>
      <c r="V7" s="81">
        <f>SUM(M7:U7)</f>
        <v>0</v>
      </c>
      <c r="W7" s="151">
        <f t="shared" ref="W7" si="2">(L7+V7)</f>
        <v>0</v>
      </c>
      <c r="X7" s="233"/>
      <c r="Y7" s="234"/>
      <c r="Z7" s="81">
        <f>(X7+Y7)</f>
        <v>0</v>
      </c>
      <c r="AA7" s="234"/>
      <c r="AB7" s="234"/>
      <c r="AC7" s="234"/>
      <c r="AD7" s="235"/>
      <c r="AE7" s="156">
        <f>((Z7+AA7)+AD7)</f>
        <v>0</v>
      </c>
      <c r="AF7" s="233"/>
      <c r="AG7" s="234"/>
      <c r="AH7" s="234"/>
      <c r="AI7" s="236"/>
      <c r="AJ7" s="338" t="s">
        <v>299</v>
      </c>
    </row>
    <row r="8" spans="1:36" ht="30.75" customHeight="1" x14ac:dyDescent="0.25">
      <c r="A8" s="450"/>
      <c r="B8" s="77" t="s">
        <v>41</v>
      </c>
      <c r="C8" s="237">
        <f>SUM(C6:C7)</f>
        <v>20822744.567000002</v>
      </c>
      <c r="D8" s="238">
        <f t="shared" ref="D8:W8" si="3">SUM(D6:D7)</f>
        <v>27262.398000000001</v>
      </c>
      <c r="E8" s="238">
        <f t="shared" si="3"/>
        <v>28405.43</v>
      </c>
      <c r="F8" s="238">
        <f t="shared" si="3"/>
        <v>0</v>
      </c>
      <c r="G8" s="238">
        <f t="shared" si="3"/>
        <v>0</v>
      </c>
      <c r="H8" s="238">
        <f t="shared" si="3"/>
        <v>0</v>
      </c>
      <c r="I8" s="238">
        <f t="shared" si="3"/>
        <v>0</v>
      </c>
      <c r="J8" s="238">
        <f t="shared" si="3"/>
        <v>0</v>
      </c>
      <c r="K8" s="238">
        <f t="shared" si="3"/>
        <v>0</v>
      </c>
      <c r="L8" s="238">
        <f t="shared" si="3"/>
        <v>20878412.395</v>
      </c>
      <c r="M8" s="238">
        <f t="shared" si="3"/>
        <v>0</v>
      </c>
      <c r="N8" s="238">
        <f t="shared" si="3"/>
        <v>0</v>
      </c>
      <c r="O8" s="238">
        <f t="shared" si="3"/>
        <v>0</v>
      </c>
      <c r="P8" s="238">
        <f t="shared" si="3"/>
        <v>0</v>
      </c>
      <c r="Q8" s="238">
        <f t="shared" si="3"/>
        <v>0</v>
      </c>
      <c r="R8" s="238">
        <f t="shared" si="3"/>
        <v>0</v>
      </c>
      <c r="S8" s="238">
        <f t="shared" si="3"/>
        <v>0</v>
      </c>
      <c r="T8" s="238">
        <f t="shared" si="3"/>
        <v>0</v>
      </c>
      <c r="U8" s="238">
        <f t="shared" si="3"/>
        <v>0</v>
      </c>
      <c r="V8" s="238">
        <f t="shared" si="3"/>
        <v>0</v>
      </c>
      <c r="W8" s="239">
        <f t="shared" si="3"/>
        <v>20878412.395</v>
      </c>
      <c r="X8" s="237">
        <f t="shared" ref="X8:AH8" si="4">SUM(X6:X7)</f>
        <v>87427.385999999999</v>
      </c>
      <c r="Y8" s="238">
        <f t="shared" si="4"/>
        <v>0</v>
      </c>
      <c r="Z8" s="240">
        <f t="shared" si="4"/>
        <v>87427.385999999999</v>
      </c>
      <c r="AA8" s="238">
        <f t="shared" si="4"/>
        <v>0</v>
      </c>
      <c r="AB8" s="238">
        <f t="shared" si="4"/>
        <v>0</v>
      </c>
      <c r="AC8" s="238">
        <f t="shared" si="4"/>
        <v>0</v>
      </c>
      <c r="AD8" s="238">
        <f t="shared" si="4"/>
        <v>0</v>
      </c>
      <c r="AE8" s="239">
        <f t="shared" si="4"/>
        <v>87427.385999999999</v>
      </c>
      <c r="AF8" s="237">
        <f t="shared" si="4"/>
        <v>0</v>
      </c>
      <c r="AG8" s="238">
        <f t="shared" si="4"/>
        <v>0</v>
      </c>
      <c r="AH8" s="238">
        <f t="shared" si="4"/>
        <v>0</v>
      </c>
      <c r="AI8" s="239">
        <f>SUM(AI6:AI7)</f>
        <v>0</v>
      </c>
      <c r="AJ8" s="68" t="s">
        <v>41</v>
      </c>
    </row>
    <row r="9" spans="1:36" ht="30.75" customHeight="1" x14ac:dyDescent="0.25">
      <c r="A9" s="374" t="s">
        <v>261</v>
      </c>
      <c r="B9" s="330" t="s">
        <v>302</v>
      </c>
      <c r="C9" s="274"/>
      <c r="D9" s="275"/>
      <c r="E9" s="275"/>
      <c r="F9" s="275"/>
      <c r="G9" s="275"/>
      <c r="H9" s="275"/>
      <c r="I9" s="275"/>
      <c r="J9" s="275"/>
      <c r="K9" s="275"/>
      <c r="L9" s="81">
        <f t="shared" si="0"/>
        <v>0</v>
      </c>
      <c r="M9" s="275"/>
      <c r="N9" s="275"/>
      <c r="O9" s="275"/>
      <c r="P9" s="275"/>
      <c r="Q9" s="275"/>
      <c r="R9" s="275"/>
      <c r="S9" s="275"/>
      <c r="T9" s="275"/>
      <c r="U9" s="275"/>
      <c r="V9" s="81">
        <f>SUM(M9:U9)</f>
        <v>0</v>
      </c>
      <c r="W9" s="151">
        <f t="shared" ref="W9:W14" si="5">(L9+V9)</f>
        <v>0</v>
      </c>
      <c r="X9" s="274"/>
      <c r="Y9" s="275"/>
      <c r="Z9" s="81">
        <f t="shared" ref="Z9:Z14" si="6">(X9+Y9)</f>
        <v>0</v>
      </c>
      <c r="AA9" s="275"/>
      <c r="AB9" s="275"/>
      <c r="AC9" s="275"/>
      <c r="AD9" s="81">
        <f t="shared" ref="AD9:AD14" si="7">(AB9+AC9)</f>
        <v>0</v>
      </c>
      <c r="AE9" s="156">
        <f>((Z9+AA9)+AD9)</f>
        <v>0</v>
      </c>
      <c r="AF9" s="276"/>
      <c r="AG9" s="275"/>
      <c r="AH9" s="275"/>
      <c r="AI9" s="277"/>
      <c r="AJ9" s="340" t="s">
        <v>5</v>
      </c>
    </row>
    <row r="10" spans="1:36" ht="30.75" customHeight="1" x14ac:dyDescent="0.25">
      <c r="A10" s="375"/>
      <c r="B10" s="330" t="s">
        <v>304</v>
      </c>
      <c r="C10" s="274"/>
      <c r="D10" s="275"/>
      <c r="E10" s="275"/>
      <c r="F10" s="275"/>
      <c r="G10" s="275"/>
      <c r="H10" s="275"/>
      <c r="I10" s="275"/>
      <c r="J10" s="275"/>
      <c r="K10" s="275"/>
      <c r="L10" s="81">
        <f>SUM(C10:K10)</f>
        <v>0</v>
      </c>
      <c r="M10" s="275"/>
      <c r="N10" s="275"/>
      <c r="O10" s="275"/>
      <c r="P10" s="275"/>
      <c r="Q10" s="275"/>
      <c r="R10" s="275"/>
      <c r="S10" s="275"/>
      <c r="T10" s="275"/>
      <c r="U10" s="275"/>
      <c r="V10" s="81">
        <f>SUM(M10:U10)</f>
        <v>0</v>
      </c>
      <c r="W10" s="151">
        <f>(L10+V10)</f>
        <v>0</v>
      </c>
      <c r="X10" s="274"/>
      <c r="Y10" s="275"/>
      <c r="Z10" s="81">
        <f>(X10+Y10)</f>
        <v>0</v>
      </c>
      <c r="AA10" s="275"/>
      <c r="AB10" s="275"/>
      <c r="AC10" s="275"/>
      <c r="AD10" s="81">
        <f>(AB10+AC10)</f>
        <v>0</v>
      </c>
      <c r="AE10" s="156">
        <f>((Z10+AA10)+AD10)</f>
        <v>0</v>
      </c>
      <c r="AF10" s="276"/>
      <c r="AG10" s="275"/>
      <c r="AH10" s="275"/>
      <c r="AI10" s="277"/>
      <c r="AJ10" s="340" t="s">
        <v>304</v>
      </c>
    </row>
    <row r="11" spans="1:36" ht="30.75" customHeight="1" x14ac:dyDescent="0.25">
      <c r="A11" s="375"/>
      <c r="B11" s="334" t="s">
        <v>42</v>
      </c>
      <c r="C11" s="274"/>
      <c r="D11" s="275"/>
      <c r="E11" s="275"/>
      <c r="F11" s="275"/>
      <c r="G11" s="275"/>
      <c r="H11" s="275"/>
      <c r="I11" s="275"/>
      <c r="J11" s="275"/>
      <c r="K11" s="275"/>
      <c r="L11" s="275">
        <f>SUM(C11:K11)</f>
        <v>0</v>
      </c>
      <c r="M11" s="275"/>
      <c r="N11" s="275"/>
      <c r="O11" s="275"/>
      <c r="P11" s="275"/>
      <c r="Q11" s="275"/>
      <c r="R11" s="275"/>
      <c r="S11" s="275"/>
      <c r="T11" s="275"/>
      <c r="U11" s="275"/>
      <c r="V11" s="275">
        <f>SUM(M11:U11)</f>
        <v>0</v>
      </c>
      <c r="W11" s="277">
        <f>(L11+V11)</f>
        <v>0</v>
      </c>
      <c r="X11" s="274"/>
      <c r="Y11" s="275"/>
      <c r="Z11" s="275">
        <f>(X11+Y11)</f>
        <v>0</v>
      </c>
      <c r="AA11" s="275"/>
      <c r="AB11" s="275"/>
      <c r="AC11" s="275"/>
      <c r="AD11" s="275">
        <f>(AB11+AC11)</f>
        <v>0</v>
      </c>
      <c r="AE11" s="325">
        <f>((Z11+AA11)+AD11)</f>
        <v>0</v>
      </c>
      <c r="AF11" s="276"/>
      <c r="AG11" s="275"/>
      <c r="AH11" s="275"/>
      <c r="AI11" s="277"/>
      <c r="AJ11" s="335" t="s">
        <v>42</v>
      </c>
    </row>
    <row r="12" spans="1:36" ht="30.75" customHeight="1" x14ac:dyDescent="0.25">
      <c r="A12" s="376"/>
      <c r="B12" s="77" t="s">
        <v>163</v>
      </c>
      <c r="C12" s="237">
        <f t="shared" ref="C12:W12" si="8">SUM(C9:C11)</f>
        <v>0</v>
      </c>
      <c r="D12" s="238">
        <f t="shared" si="8"/>
        <v>0</v>
      </c>
      <c r="E12" s="238">
        <f t="shared" si="8"/>
        <v>0</v>
      </c>
      <c r="F12" s="238">
        <f t="shared" si="8"/>
        <v>0</v>
      </c>
      <c r="G12" s="238">
        <f t="shared" si="8"/>
        <v>0</v>
      </c>
      <c r="H12" s="238">
        <f t="shared" si="8"/>
        <v>0</v>
      </c>
      <c r="I12" s="238">
        <f t="shared" si="8"/>
        <v>0</v>
      </c>
      <c r="J12" s="238">
        <f t="shared" si="8"/>
        <v>0</v>
      </c>
      <c r="K12" s="238">
        <f t="shared" si="8"/>
        <v>0</v>
      </c>
      <c r="L12" s="238">
        <f t="shared" si="8"/>
        <v>0</v>
      </c>
      <c r="M12" s="238">
        <f t="shared" si="8"/>
        <v>0</v>
      </c>
      <c r="N12" s="238">
        <f t="shared" si="8"/>
        <v>0</v>
      </c>
      <c r="O12" s="238">
        <f t="shared" si="8"/>
        <v>0</v>
      </c>
      <c r="P12" s="238">
        <f t="shared" si="8"/>
        <v>0</v>
      </c>
      <c r="Q12" s="238">
        <f t="shared" si="8"/>
        <v>0</v>
      </c>
      <c r="R12" s="238">
        <f t="shared" si="8"/>
        <v>0</v>
      </c>
      <c r="S12" s="238">
        <f t="shared" si="8"/>
        <v>0</v>
      </c>
      <c r="T12" s="238">
        <f t="shared" si="8"/>
        <v>0</v>
      </c>
      <c r="U12" s="238">
        <f t="shared" si="8"/>
        <v>0</v>
      </c>
      <c r="V12" s="238">
        <f t="shared" si="8"/>
        <v>0</v>
      </c>
      <c r="W12" s="239">
        <f t="shared" si="8"/>
        <v>0</v>
      </c>
      <c r="X12" s="237">
        <f t="shared" ref="X12:AI12" si="9">SUM(X9:X11)</f>
        <v>0</v>
      </c>
      <c r="Y12" s="238">
        <f t="shared" si="9"/>
        <v>0</v>
      </c>
      <c r="Z12" s="238">
        <f t="shared" si="9"/>
        <v>0</v>
      </c>
      <c r="AA12" s="238">
        <f t="shared" si="9"/>
        <v>0</v>
      </c>
      <c r="AB12" s="238">
        <f t="shared" si="9"/>
        <v>0</v>
      </c>
      <c r="AC12" s="238">
        <f t="shared" si="9"/>
        <v>0</v>
      </c>
      <c r="AD12" s="238">
        <f t="shared" si="9"/>
        <v>0</v>
      </c>
      <c r="AE12" s="326">
        <f t="shared" si="9"/>
        <v>0</v>
      </c>
      <c r="AF12" s="240">
        <f t="shared" si="9"/>
        <v>0</v>
      </c>
      <c r="AG12" s="238">
        <f t="shared" si="9"/>
        <v>0</v>
      </c>
      <c r="AH12" s="238">
        <f t="shared" si="9"/>
        <v>0</v>
      </c>
      <c r="AI12" s="239">
        <f t="shared" si="9"/>
        <v>0</v>
      </c>
      <c r="AJ12" s="68" t="s">
        <v>163</v>
      </c>
    </row>
    <row r="13" spans="1:36" ht="30.75" customHeight="1" x14ac:dyDescent="0.25">
      <c r="A13" s="448" t="s">
        <v>153</v>
      </c>
      <c r="B13" s="339" t="s">
        <v>6</v>
      </c>
      <c r="C13" s="321"/>
      <c r="D13" s="275"/>
      <c r="E13" s="275"/>
      <c r="F13" s="275"/>
      <c r="G13" s="275"/>
      <c r="H13" s="275"/>
      <c r="I13" s="275"/>
      <c r="J13" s="275"/>
      <c r="K13" s="322"/>
      <c r="L13" s="323">
        <f>SUM(C13:K13)</f>
        <v>0</v>
      </c>
      <c r="M13" s="322"/>
      <c r="N13" s="275"/>
      <c r="O13" s="275"/>
      <c r="P13" s="275"/>
      <c r="Q13" s="322"/>
      <c r="R13" s="275"/>
      <c r="S13" s="275"/>
      <c r="T13" s="275"/>
      <c r="U13" s="275"/>
      <c r="V13" s="323">
        <f>SUM(M13:U13)</f>
        <v>0</v>
      </c>
      <c r="W13" s="324">
        <f t="shared" si="5"/>
        <v>0</v>
      </c>
      <c r="X13" s="274"/>
      <c r="Y13" s="275"/>
      <c r="Z13" s="81">
        <f t="shared" si="6"/>
        <v>0</v>
      </c>
      <c r="AA13" s="275"/>
      <c r="AB13" s="275">
        <v>3.0000000000000001E-3</v>
      </c>
      <c r="AC13" s="275"/>
      <c r="AD13" s="81">
        <f t="shared" si="7"/>
        <v>3.0000000000000001E-3</v>
      </c>
      <c r="AE13" s="156">
        <f>((Z13+AA13)+AD13)</f>
        <v>3.0000000000000001E-3</v>
      </c>
      <c r="AF13" s="276"/>
      <c r="AG13" s="275"/>
      <c r="AH13" s="275"/>
      <c r="AI13" s="277"/>
      <c r="AJ13" s="340" t="s">
        <v>6</v>
      </c>
    </row>
    <row r="14" spans="1:36" ht="30.75" customHeight="1" x14ac:dyDescent="0.25">
      <c r="A14" s="449"/>
      <c r="B14" s="331" t="s">
        <v>256</v>
      </c>
      <c r="C14" s="274"/>
      <c r="D14" s="275"/>
      <c r="E14" s="275"/>
      <c r="F14" s="275"/>
      <c r="G14" s="275"/>
      <c r="H14" s="275"/>
      <c r="I14" s="275"/>
      <c r="J14" s="275"/>
      <c r="K14" s="275"/>
      <c r="L14" s="81">
        <f t="shared" si="0"/>
        <v>0</v>
      </c>
      <c r="M14" s="275"/>
      <c r="N14" s="275"/>
      <c r="O14" s="275"/>
      <c r="P14" s="275"/>
      <c r="Q14" s="275"/>
      <c r="R14" s="275"/>
      <c r="S14" s="275"/>
      <c r="T14" s="275"/>
      <c r="U14" s="275"/>
      <c r="V14" s="81">
        <f>SUM(M14:U14)</f>
        <v>0</v>
      </c>
      <c r="W14" s="151">
        <f t="shared" si="5"/>
        <v>0</v>
      </c>
      <c r="X14" s="274"/>
      <c r="Y14" s="275"/>
      <c r="Z14" s="81">
        <f t="shared" si="6"/>
        <v>0</v>
      </c>
      <c r="AA14" s="275"/>
      <c r="AB14" s="275"/>
      <c r="AC14" s="275"/>
      <c r="AD14" s="81">
        <f t="shared" si="7"/>
        <v>0</v>
      </c>
      <c r="AE14" s="156">
        <f>((Z14+AA14)+AD14)</f>
        <v>0</v>
      </c>
      <c r="AF14" s="276"/>
      <c r="AG14" s="275"/>
      <c r="AH14" s="275"/>
      <c r="AI14" s="277"/>
      <c r="AJ14" s="335" t="s">
        <v>258</v>
      </c>
    </row>
    <row r="15" spans="1:36" ht="30.75" customHeight="1" x14ac:dyDescent="0.25">
      <c r="A15" s="450"/>
      <c r="B15" s="77" t="s">
        <v>145</v>
      </c>
      <c r="C15" s="282">
        <f t="shared" ref="C15:W15" si="10">SUM(C13:C14)</f>
        <v>0</v>
      </c>
      <c r="D15" s="238">
        <f t="shared" si="10"/>
        <v>0</v>
      </c>
      <c r="E15" s="238">
        <f t="shared" si="10"/>
        <v>0</v>
      </c>
      <c r="F15" s="238">
        <f t="shared" si="10"/>
        <v>0</v>
      </c>
      <c r="G15" s="238">
        <f t="shared" si="10"/>
        <v>0</v>
      </c>
      <c r="H15" s="238">
        <f t="shared" si="10"/>
        <v>0</v>
      </c>
      <c r="I15" s="238">
        <f t="shared" si="10"/>
        <v>0</v>
      </c>
      <c r="J15" s="238">
        <f t="shared" si="10"/>
        <v>0</v>
      </c>
      <c r="K15" s="283">
        <f t="shared" si="10"/>
        <v>0</v>
      </c>
      <c r="L15" s="283">
        <f t="shared" si="10"/>
        <v>0</v>
      </c>
      <c r="M15" s="284">
        <f t="shared" si="10"/>
        <v>0</v>
      </c>
      <c r="N15" s="238">
        <f t="shared" si="10"/>
        <v>0</v>
      </c>
      <c r="O15" s="238">
        <f t="shared" si="10"/>
        <v>0</v>
      </c>
      <c r="P15" s="238">
        <f t="shared" si="10"/>
        <v>0</v>
      </c>
      <c r="Q15" s="283">
        <f t="shared" si="10"/>
        <v>0</v>
      </c>
      <c r="R15" s="238">
        <f t="shared" si="10"/>
        <v>0</v>
      </c>
      <c r="S15" s="238">
        <f t="shared" si="10"/>
        <v>0</v>
      </c>
      <c r="T15" s="238">
        <f t="shared" si="10"/>
        <v>0</v>
      </c>
      <c r="U15" s="238">
        <f t="shared" si="10"/>
        <v>0</v>
      </c>
      <c r="V15" s="283">
        <f t="shared" si="10"/>
        <v>0</v>
      </c>
      <c r="W15" s="285">
        <f t="shared" si="10"/>
        <v>0</v>
      </c>
      <c r="X15" s="237">
        <f t="shared" ref="X15:AI15" si="11">SUM(X13:X14)</f>
        <v>0</v>
      </c>
      <c r="Y15" s="238">
        <f t="shared" si="11"/>
        <v>0</v>
      </c>
      <c r="Z15" s="238">
        <f t="shared" si="11"/>
        <v>0</v>
      </c>
      <c r="AA15" s="238">
        <f t="shared" si="11"/>
        <v>0</v>
      </c>
      <c r="AB15" s="238">
        <f t="shared" si="11"/>
        <v>3.0000000000000001E-3</v>
      </c>
      <c r="AC15" s="238">
        <f t="shared" si="11"/>
        <v>0</v>
      </c>
      <c r="AD15" s="238">
        <f t="shared" si="11"/>
        <v>3.0000000000000001E-3</v>
      </c>
      <c r="AE15" s="326">
        <f t="shared" si="11"/>
        <v>3.0000000000000001E-3</v>
      </c>
      <c r="AF15" s="240">
        <f t="shared" si="11"/>
        <v>0</v>
      </c>
      <c r="AG15" s="238">
        <f t="shared" si="11"/>
        <v>0</v>
      </c>
      <c r="AH15" s="238">
        <f t="shared" si="11"/>
        <v>0</v>
      </c>
      <c r="AI15" s="239">
        <f t="shared" si="11"/>
        <v>0</v>
      </c>
      <c r="AJ15" s="68" t="s">
        <v>145</v>
      </c>
    </row>
    <row r="16" spans="1:36" ht="30.75" customHeight="1" x14ac:dyDescent="0.25">
      <c r="A16" s="370" t="s">
        <v>187</v>
      </c>
      <c r="B16" s="371"/>
      <c r="C16" s="152">
        <f t="shared" ref="C16:K16" si="12">((C8+C12)+C15)</f>
        <v>20822744.567000002</v>
      </c>
      <c r="D16" s="83">
        <f t="shared" si="12"/>
        <v>27262.398000000001</v>
      </c>
      <c r="E16" s="83">
        <f t="shared" si="12"/>
        <v>28405.43</v>
      </c>
      <c r="F16" s="83">
        <f t="shared" si="12"/>
        <v>0</v>
      </c>
      <c r="G16" s="83">
        <f t="shared" si="12"/>
        <v>0</v>
      </c>
      <c r="H16" s="83">
        <f t="shared" si="12"/>
        <v>0</v>
      </c>
      <c r="I16" s="83">
        <f t="shared" si="12"/>
        <v>0</v>
      </c>
      <c r="J16" s="83">
        <f t="shared" si="12"/>
        <v>0</v>
      </c>
      <c r="K16" s="82">
        <f t="shared" si="12"/>
        <v>0</v>
      </c>
      <c r="L16" s="82">
        <f>SUM(C16:K16)</f>
        <v>20878412.395</v>
      </c>
      <c r="M16" s="153">
        <f t="shared" ref="M16:U16" si="13">((M8+M12)+M15)</f>
        <v>0</v>
      </c>
      <c r="N16" s="83">
        <f t="shared" si="13"/>
        <v>0</v>
      </c>
      <c r="O16" s="83">
        <f t="shared" si="13"/>
        <v>0</v>
      </c>
      <c r="P16" s="83">
        <f t="shared" si="13"/>
        <v>0</v>
      </c>
      <c r="Q16" s="82">
        <f t="shared" si="13"/>
        <v>0</v>
      </c>
      <c r="R16" s="83">
        <f t="shared" si="13"/>
        <v>0</v>
      </c>
      <c r="S16" s="83">
        <f t="shared" si="13"/>
        <v>0</v>
      </c>
      <c r="T16" s="83">
        <f t="shared" si="13"/>
        <v>0</v>
      </c>
      <c r="U16" s="83">
        <f t="shared" si="13"/>
        <v>0</v>
      </c>
      <c r="V16" s="82">
        <f>SUM(M16:U16)</f>
        <v>0</v>
      </c>
      <c r="W16" s="154">
        <f>(L16+V16)</f>
        <v>20878412.395</v>
      </c>
      <c r="X16" s="157">
        <f>((X8+X12)+X15)</f>
        <v>87427.385999999999</v>
      </c>
      <c r="Y16" s="83">
        <f>((Y8+Y12)+Y15)</f>
        <v>0</v>
      </c>
      <c r="Z16" s="83">
        <f>(X16+Y16)</f>
        <v>87427.385999999999</v>
      </c>
      <c r="AA16" s="83">
        <f>((AA8+AA12)+AA15)</f>
        <v>0</v>
      </c>
      <c r="AB16" s="83">
        <f>((AB8+AB12)+AB15)</f>
        <v>3.0000000000000001E-3</v>
      </c>
      <c r="AC16" s="83">
        <f>((AC8+AC12)+AC15)</f>
        <v>0</v>
      </c>
      <c r="AD16" s="83">
        <f>(AB16+AC16)</f>
        <v>3.0000000000000001E-3</v>
      </c>
      <c r="AE16" s="158">
        <f>((Z16+AA16)+AD16)</f>
        <v>87427.388999999996</v>
      </c>
      <c r="AF16" s="159">
        <f>((AF8+AF12)+AF15)</f>
        <v>0</v>
      </c>
      <c r="AG16" s="83">
        <f>((AG8+AG12)+AG15)</f>
        <v>0</v>
      </c>
      <c r="AH16" s="83">
        <f>((AH8+AH12)+AH15)</f>
        <v>0</v>
      </c>
      <c r="AI16" s="160">
        <f>((AI8+AI12)+AI15)</f>
        <v>0</v>
      </c>
      <c r="AJ16" s="88" t="s">
        <v>188</v>
      </c>
    </row>
    <row r="17" spans="1:11" s="1" customFormat="1" ht="19.5" customHeight="1" x14ac:dyDescent="0.25">
      <c r="A17" s="10"/>
      <c r="K17" s="22"/>
    </row>
  </sheetData>
  <mergeCells count="32">
    <mergeCell ref="Y4:Y5"/>
    <mergeCell ref="A13:A15"/>
    <mergeCell ref="K4:K5"/>
    <mergeCell ref="L4:L5"/>
    <mergeCell ref="Q4:T4"/>
    <mergeCell ref="X4:X5"/>
    <mergeCell ref="A6:A8"/>
    <mergeCell ref="W4:W5"/>
    <mergeCell ref="AA3:AA5"/>
    <mergeCell ref="A16:B16"/>
    <mergeCell ref="A9:A12"/>
    <mergeCell ref="U4:U5"/>
    <mergeCell ref="V4:V5"/>
    <mergeCell ref="C3:L3"/>
    <mergeCell ref="G4:J4"/>
    <mergeCell ref="C4:F4"/>
    <mergeCell ref="B3:B5"/>
    <mergeCell ref="M3:V3"/>
    <mergeCell ref="M4:P4"/>
    <mergeCell ref="AD2:AE2"/>
    <mergeCell ref="AI2:AJ2"/>
    <mergeCell ref="AJ3:AJ5"/>
    <mergeCell ref="AH3:AI3"/>
    <mergeCell ref="X3:Z3"/>
    <mergeCell ref="AB3:AD3"/>
    <mergeCell ref="AF3:AG3"/>
    <mergeCell ref="AI4:AI5"/>
    <mergeCell ref="AB4:AB5"/>
    <mergeCell ref="AC4:AC5"/>
    <mergeCell ref="AD4:AD5"/>
    <mergeCell ref="AG4:AG5"/>
    <mergeCell ref="Z4:Z5"/>
  </mergeCells>
  <phoneticPr fontId="1"/>
  <printOptions gridLinesSet="0"/>
  <pageMargins left="0.39370078740157483" right="0.47244094488188981" top="0.74803149606299213" bottom="0.74803149606299213" header="0.31496062992125984" footer="0.31496062992125984"/>
  <pageSetup paperSize="9" scale="94" firstPageNumber="40" orientation="landscape" useFirstPageNumber="1" r:id="rId1"/>
  <headerFooter alignWithMargins="0"/>
  <colBreaks count="1" manualBreakCount="1">
    <brk id="23" max="16" man="1"/>
  </colBreaks>
  <ignoredErrors>
    <ignoredError sqref="N13:P13 AC13:AD13 N14:W14 X14:AE14 R13:W13 N15:W15 L8 V8:W8 Z8 AE8 Z16 X15:AE15" formula="1"/>
    <ignoredError sqref="L9:W9 L14:M15 L16 L11:W12 X9:AE9 X12:AE12 Y11:AE11" formula="1" unlockedFormula="1"/>
    <ignoredError sqref="A16:K16 A13 M16 A15 A14 C14:K14 D13:J13 C15:K1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C7" transitionEvaluation="1">
    <tabColor rgb="FF00B050"/>
  </sheetPr>
  <dimension ref="A1:CF17"/>
  <sheetViews>
    <sheetView view="pageBreakPreview" zoomScaleNormal="100" zoomScaleSheetLayoutView="100" workbookViewId="0">
      <pane xSplit="2" ySplit="6" topLeftCell="C7" activePane="bottomRight" state="frozen"/>
      <selection activeCell="D22" sqref="D22"/>
      <selection pane="topRight" activeCell="D22" sqref="D22"/>
      <selection pane="bottomLeft" activeCell="D22" sqref="D22"/>
      <selection pane="bottomRight"/>
    </sheetView>
  </sheetViews>
  <sheetFormatPr defaultColWidth="10.77734375" defaultRowHeight="24.95" customHeight="1" x14ac:dyDescent="0.25"/>
  <cols>
    <col min="1" max="1" width="2.6640625" style="6" customWidth="1"/>
    <col min="2" max="2" width="9.88671875" style="6" customWidth="1"/>
    <col min="3" max="4" width="8.33203125" style="6" customWidth="1"/>
    <col min="5" max="5" width="7.6640625" style="6" customWidth="1"/>
    <col min="6" max="8" width="8.33203125" style="6" customWidth="1"/>
    <col min="9" max="9" width="8.88671875" style="6" customWidth="1"/>
    <col min="10" max="10" width="8.33203125" style="6" customWidth="1"/>
    <col min="11" max="11" width="8.6640625" style="6" customWidth="1"/>
    <col min="12" max="12" width="9.6640625" style="6" customWidth="1"/>
    <col min="13" max="13" width="7.109375" style="6" customWidth="1"/>
    <col min="14" max="14" width="6.6640625" style="6" customWidth="1"/>
    <col min="15" max="15" width="5.33203125" style="6" customWidth="1"/>
    <col min="16" max="16" width="5.6640625" style="6" customWidth="1"/>
    <col min="17" max="17" width="7.6640625" style="6" customWidth="1"/>
    <col min="18" max="19" width="7.33203125" style="6" customWidth="1"/>
    <col min="20" max="20" width="7.6640625" style="6" customWidth="1"/>
    <col min="21" max="21" width="7.88671875" style="6" customWidth="1"/>
    <col min="22" max="22" width="8.33203125" style="6" customWidth="1"/>
    <col min="23" max="24" width="6.77734375" style="6" customWidth="1"/>
    <col min="25" max="25" width="7.109375" style="6" customWidth="1"/>
    <col min="26" max="26" width="5.33203125" style="6" customWidth="1"/>
    <col min="27" max="27" width="5.88671875" style="6" customWidth="1"/>
    <col min="28" max="28" width="6.77734375" style="6" customWidth="1"/>
    <col min="29" max="29" width="6.33203125" style="6" customWidth="1"/>
    <col min="30" max="30" width="8.5546875" style="6" customWidth="1"/>
    <col min="31" max="31" width="6.109375" style="6" customWidth="1"/>
    <col min="32" max="33" width="8.33203125" style="6" customWidth="1"/>
    <col min="34" max="34" width="10.33203125" style="6" customWidth="1"/>
    <col min="35" max="35" width="1.44140625" style="6" customWidth="1"/>
    <col min="36" max="38" width="7.109375" style="6" customWidth="1"/>
    <col min="39" max="39" width="5.109375" style="6" customWidth="1"/>
    <col min="40" max="41" width="6.77734375" style="6" customWidth="1"/>
    <col min="42" max="42" width="7.21875" style="6" customWidth="1"/>
    <col min="43" max="43" width="8.33203125" style="6" customWidth="1"/>
    <col min="44" max="44" width="7.88671875" style="6" customWidth="1"/>
    <col min="45" max="45" width="6.33203125" style="6" customWidth="1"/>
    <col min="46" max="46" width="4.33203125" style="6" customWidth="1"/>
    <col min="47" max="51" width="5.5546875" style="6" customWidth="1"/>
    <col min="52" max="52" width="7.109375" style="6" customWidth="1"/>
    <col min="53" max="54" width="5.5546875" style="6" customWidth="1"/>
    <col min="55" max="55" width="6.77734375" style="6" customWidth="1"/>
    <col min="56" max="56" width="5.5546875" style="6" customWidth="1"/>
    <col min="57" max="57" width="6.109375" style="6" customWidth="1"/>
    <col min="58" max="58" width="6.6640625" style="6" customWidth="1"/>
    <col min="59" max="59" width="7.21875" style="6" customWidth="1"/>
    <col min="60" max="61" width="6.33203125" style="6" customWidth="1"/>
    <col min="62" max="62" width="6.21875" style="6" customWidth="1"/>
    <col min="63" max="64" width="6.33203125" style="6" customWidth="1"/>
    <col min="65" max="65" width="4.109375" style="6" customWidth="1"/>
    <col min="66" max="66" width="3.77734375" style="6" customWidth="1"/>
    <col min="67" max="67" width="4.77734375" style="6" customWidth="1"/>
    <col min="68" max="68" width="5.77734375" style="6" customWidth="1"/>
    <col min="69" max="69" width="5.33203125" style="6" customWidth="1"/>
    <col min="70" max="70" width="7.21875" style="6" customWidth="1"/>
    <col min="71" max="71" width="6.33203125" style="6" customWidth="1"/>
    <col min="72" max="72" width="3.6640625" style="6" customWidth="1"/>
    <col min="73" max="73" width="5.5546875" style="6" customWidth="1"/>
    <col min="74" max="74" width="5.77734375" style="6" customWidth="1"/>
    <col min="75" max="75" width="4.33203125" style="6" customWidth="1"/>
    <col min="76" max="76" width="4.77734375" style="6" customWidth="1"/>
    <col min="77" max="77" width="6.109375" style="6" customWidth="1"/>
    <col min="78" max="79" width="6.88671875" style="6" customWidth="1"/>
    <col min="80" max="81" width="5.109375" style="6" customWidth="1"/>
    <col min="82" max="83" width="7.109375" style="6" customWidth="1"/>
    <col min="84" max="84" width="9.33203125" style="6" customWidth="1"/>
    <col min="85" max="16384" width="10.77734375" style="6"/>
  </cols>
  <sheetData>
    <row r="1" spans="1:84" ht="18" customHeight="1" x14ac:dyDescent="0.25">
      <c r="A1" s="5"/>
      <c r="B1" s="5"/>
      <c r="C1" s="5"/>
      <c r="D1" s="52" t="s">
        <v>8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</row>
    <row r="2" spans="1:84" ht="18" customHeight="1" x14ac:dyDescent="0.25">
      <c r="B2" s="167" t="s">
        <v>189</v>
      </c>
      <c r="C2" s="5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</row>
    <row r="3" spans="1:84" ht="23.25" customHeight="1" x14ac:dyDescent="0.25">
      <c r="A3" s="168" t="s">
        <v>274</v>
      </c>
      <c r="B3" s="168"/>
      <c r="C3" s="54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65" t="s">
        <v>242</v>
      </c>
      <c r="P3" s="178" t="s">
        <v>313</v>
      </c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65" t="s">
        <v>242</v>
      </c>
      <c r="AE3" s="178" t="s">
        <v>314</v>
      </c>
      <c r="AF3" s="55"/>
      <c r="AG3" s="55"/>
      <c r="AH3" s="55"/>
      <c r="AI3" s="56"/>
      <c r="AJ3" s="55"/>
      <c r="AK3" s="55"/>
      <c r="AL3" s="55"/>
      <c r="AM3" s="55"/>
      <c r="AN3" s="55"/>
      <c r="AO3" s="55"/>
      <c r="AP3" s="55"/>
      <c r="AQ3" s="55"/>
      <c r="AR3" s="55"/>
      <c r="AS3" s="565" t="s">
        <v>242</v>
      </c>
      <c r="AT3" s="178" t="s">
        <v>314</v>
      </c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65" t="s">
        <v>242</v>
      </c>
      <c r="BL3" s="178" t="s">
        <v>314</v>
      </c>
      <c r="BM3" s="55"/>
      <c r="BN3" s="55"/>
      <c r="BO3" s="55"/>
      <c r="BP3" s="55"/>
      <c r="BQ3" s="55"/>
      <c r="BR3" s="55"/>
      <c r="BS3" s="55"/>
      <c r="BT3" s="57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457" t="s">
        <v>242</v>
      </c>
      <c r="CF3" s="457"/>
    </row>
    <row r="4" spans="1:84" ht="24.95" customHeight="1" x14ac:dyDescent="0.15">
      <c r="A4" s="84" t="s">
        <v>56</v>
      </c>
      <c r="B4" s="398" t="s">
        <v>183</v>
      </c>
      <c r="C4" s="498" t="s">
        <v>111</v>
      </c>
      <c r="D4" s="498"/>
      <c r="E4" s="498"/>
      <c r="F4" s="498"/>
      <c r="G4" s="498"/>
      <c r="H4" s="498"/>
      <c r="I4" s="498"/>
      <c r="J4" s="498"/>
      <c r="K4" s="498"/>
      <c r="L4" s="489"/>
      <c r="M4" s="490" t="s">
        <v>112</v>
      </c>
      <c r="N4" s="490"/>
      <c r="O4" s="491"/>
      <c r="P4" s="489" t="s">
        <v>198</v>
      </c>
      <c r="Q4" s="490"/>
      <c r="R4" s="490"/>
      <c r="S4" s="490"/>
      <c r="T4" s="490"/>
      <c r="U4" s="491"/>
      <c r="V4" s="490"/>
      <c r="W4" s="498" t="s">
        <v>190</v>
      </c>
      <c r="X4" s="498"/>
      <c r="Y4" s="498"/>
      <c r="Z4" s="498"/>
      <c r="AA4" s="498"/>
      <c r="AB4" s="498"/>
      <c r="AC4" s="498"/>
      <c r="AD4" s="498"/>
      <c r="AE4" s="460" t="s">
        <v>113</v>
      </c>
      <c r="AF4" s="463" t="s">
        <v>114</v>
      </c>
      <c r="AG4" s="463" t="s">
        <v>115</v>
      </c>
      <c r="AH4" s="503" t="s">
        <v>266</v>
      </c>
      <c r="AI4" s="4"/>
      <c r="AJ4" s="497" t="s">
        <v>116</v>
      </c>
      <c r="AK4" s="498"/>
      <c r="AL4" s="498"/>
      <c r="AM4" s="498"/>
      <c r="AN4" s="498"/>
      <c r="AO4" s="498"/>
      <c r="AP4" s="498"/>
      <c r="AQ4" s="498"/>
      <c r="AR4" s="498"/>
      <c r="AS4" s="498"/>
      <c r="AT4" s="500" t="s">
        <v>117</v>
      </c>
      <c r="AU4" s="490"/>
      <c r="AV4" s="490"/>
      <c r="AW4" s="490"/>
      <c r="AX4" s="490"/>
      <c r="AY4" s="491" t="s">
        <v>118</v>
      </c>
      <c r="AZ4" s="498"/>
      <c r="BA4" s="498"/>
      <c r="BB4" s="498"/>
      <c r="BC4" s="498"/>
      <c r="BD4" s="498"/>
      <c r="BE4" s="498"/>
      <c r="BF4" s="498"/>
      <c r="BG4" s="489"/>
      <c r="BH4" s="498" t="s">
        <v>224</v>
      </c>
      <c r="BI4" s="498"/>
      <c r="BJ4" s="498"/>
      <c r="BK4" s="509"/>
      <c r="BL4" s="491" t="s">
        <v>43</v>
      </c>
      <c r="BM4" s="498"/>
      <c r="BN4" s="498"/>
      <c r="BO4" s="498"/>
      <c r="BP4" s="489"/>
      <c r="BQ4" s="520" t="s">
        <v>226</v>
      </c>
      <c r="BR4" s="479" t="s">
        <v>234</v>
      </c>
      <c r="BS4" s="497" t="s">
        <v>237</v>
      </c>
      <c r="BT4" s="498"/>
      <c r="BU4" s="498"/>
      <c r="BV4" s="498"/>
      <c r="BW4" s="498"/>
      <c r="BX4" s="498"/>
      <c r="BY4" s="498"/>
      <c r="BZ4" s="498"/>
      <c r="CA4" s="498"/>
      <c r="CB4" s="498"/>
      <c r="CC4" s="498"/>
      <c r="CD4" s="509"/>
      <c r="CE4" s="473" t="s">
        <v>301</v>
      </c>
      <c r="CF4" s="492" t="s">
        <v>191</v>
      </c>
    </row>
    <row r="5" spans="1:84" ht="24.95" customHeight="1" x14ac:dyDescent="0.25">
      <c r="A5" s="85"/>
      <c r="B5" s="399"/>
      <c r="C5" s="507" t="s">
        <v>119</v>
      </c>
      <c r="D5" s="486" t="s">
        <v>245</v>
      </c>
      <c r="E5" s="486" t="s">
        <v>28</v>
      </c>
      <c r="F5" s="506" t="s">
        <v>120</v>
      </c>
      <c r="G5" s="506"/>
      <c r="H5" s="506"/>
      <c r="I5" s="506"/>
      <c r="J5" s="484" t="s">
        <v>140</v>
      </c>
      <c r="K5" s="484" t="s">
        <v>150</v>
      </c>
      <c r="L5" s="486" t="s">
        <v>13</v>
      </c>
      <c r="M5" s="484" t="s">
        <v>223</v>
      </c>
      <c r="N5" s="466" t="s">
        <v>227</v>
      </c>
      <c r="O5" s="487" t="s">
        <v>13</v>
      </c>
      <c r="P5" s="482" t="s">
        <v>192</v>
      </c>
      <c r="Q5" s="484" t="s">
        <v>228</v>
      </c>
      <c r="R5" s="484" t="s">
        <v>229</v>
      </c>
      <c r="S5" s="484" t="s">
        <v>193</v>
      </c>
      <c r="T5" s="484" t="s">
        <v>230</v>
      </c>
      <c r="U5" s="484" t="s">
        <v>150</v>
      </c>
      <c r="V5" s="486" t="s">
        <v>13</v>
      </c>
      <c r="W5" s="482" t="s">
        <v>53</v>
      </c>
      <c r="X5" s="484" t="s">
        <v>54</v>
      </c>
      <c r="Y5" s="486" t="s">
        <v>44</v>
      </c>
      <c r="Z5" s="495" t="s">
        <v>262</v>
      </c>
      <c r="AA5" s="484" t="s">
        <v>263</v>
      </c>
      <c r="AB5" s="484" t="s">
        <v>264</v>
      </c>
      <c r="AC5" s="484" t="s">
        <v>265</v>
      </c>
      <c r="AD5" s="487" t="s">
        <v>13</v>
      </c>
      <c r="AE5" s="461"/>
      <c r="AF5" s="464"/>
      <c r="AG5" s="464"/>
      <c r="AH5" s="504"/>
      <c r="AI5" s="4"/>
      <c r="AJ5" s="501" t="s">
        <v>51</v>
      </c>
      <c r="AK5" s="499"/>
      <c r="AL5" s="499"/>
      <c r="AM5" s="499"/>
      <c r="AN5" s="499" t="s">
        <v>52</v>
      </c>
      <c r="AO5" s="499"/>
      <c r="AP5" s="499"/>
      <c r="AQ5" s="499"/>
      <c r="AR5" s="484" t="s">
        <v>137</v>
      </c>
      <c r="AS5" s="487" t="s">
        <v>13</v>
      </c>
      <c r="AT5" s="468" t="s">
        <v>235</v>
      </c>
      <c r="AU5" s="466" t="s">
        <v>149</v>
      </c>
      <c r="AV5" s="466" t="s">
        <v>55</v>
      </c>
      <c r="AW5" s="466" t="s">
        <v>239</v>
      </c>
      <c r="AX5" s="470" t="s">
        <v>13</v>
      </c>
      <c r="AY5" s="466" t="s">
        <v>236</v>
      </c>
      <c r="AZ5" s="476" t="s">
        <v>121</v>
      </c>
      <c r="BA5" s="466" t="s">
        <v>225</v>
      </c>
      <c r="BB5" s="466" t="s">
        <v>138</v>
      </c>
      <c r="BC5" s="466" t="s">
        <v>231</v>
      </c>
      <c r="BD5" s="466" t="s">
        <v>194</v>
      </c>
      <c r="BE5" s="466" t="s">
        <v>297</v>
      </c>
      <c r="BF5" s="466" t="s">
        <v>122</v>
      </c>
      <c r="BG5" s="470" t="s">
        <v>13</v>
      </c>
      <c r="BH5" s="514" t="s">
        <v>45</v>
      </c>
      <c r="BI5" s="466" t="s">
        <v>46</v>
      </c>
      <c r="BJ5" s="466" t="s">
        <v>139</v>
      </c>
      <c r="BK5" s="518" t="s">
        <v>13</v>
      </c>
      <c r="BL5" s="466" t="s">
        <v>141</v>
      </c>
      <c r="BM5" s="466" t="s">
        <v>142</v>
      </c>
      <c r="BN5" s="466" t="s">
        <v>47</v>
      </c>
      <c r="BO5" s="466" t="s">
        <v>240</v>
      </c>
      <c r="BP5" s="470" t="s">
        <v>13</v>
      </c>
      <c r="BQ5" s="521"/>
      <c r="BR5" s="480"/>
      <c r="BS5" s="478" t="s">
        <v>34</v>
      </c>
      <c r="BT5" s="471" t="s">
        <v>241</v>
      </c>
      <c r="BU5" s="516" t="s">
        <v>144</v>
      </c>
      <c r="BV5" s="517"/>
      <c r="BW5" s="466" t="s">
        <v>296</v>
      </c>
      <c r="BX5" s="466" t="s">
        <v>232</v>
      </c>
      <c r="BY5" s="466" t="s">
        <v>233</v>
      </c>
      <c r="BZ5" s="512" t="s">
        <v>48</v>
      </c>
      <c r="CA5" s="513"/>
      <c r="CB5" s="458" t="s">
        <v>294</v>
      </c>
      <c r="CC5" s="466" t="s">
        <v>295</v>
      </c>
      <c r="CD5" s="510" t="s">
        <v>13</v>
      </c>
      <c r="CE5" s="474"/>
      <c r="CF5" s="493"/>
    </row>
    <row r="6" spans="1:84" ht="39.75" customHeight="1" x14ac:dyDescent="0.25">
      <c r="A6" s="86" t="s">
        <v>2</v>
      </c>
      <c r="B6" s="400"/>
      <c r="C6" s="483"/>
      <c r="D6" s="485"/>
      <c r="E6" s="485"/>
      <c r="F6" s="103" t="s">
        <v>29</v>
      </c>
      <c r="G6" s="103" t="s">
        <v>30</v>
      </c>
      <c r="H6" s="103" t="s">
        <v>31</v>
      </c>
      <c r="I6" s="104" t="s">
        <v>32</v>
      </c>
      <c r="J6" s="485"/>
      <c r="K6" s="502"/>
      <c r="L6" s="485"/>
      <c r="M6" s="485"/>
      <c r="N6" s="508"/>
      <c r="O6" s="488"/>
      <c r="P6" s="483"/>
      <c r="Q6" s="485"/>
      <c r="R6" s="485"/>
      <c r="S6" s="485"/>
      <c r="T6" s="485"/>
      <c r="U6" s="502"/>
      <c r="V6" s="485"/>
      <c r="W6" s="483"/>
      <c r="X6" s="485"/>
      <c r="Y6" s="485"/>
      <c r="Z6" s="496"/>
      <c r="AA6" s="485"/>
      <c r="AB6" s="485"/>
      <c r="AC6" s="485"/>
      <c r="AD6" s="488"/>
      <c r="AE6" s="462"/>
      <c r="AF6" s="465"/>
      <c r="AG6" s="465"/>
      <c r="AH6" s="505"/>
      <c r="AI6" s="4"/>
      <c r="AJ6" s="190" t="s">
        <v>270</v>
      </c>
      <c r="AK6" s="191" t="s">
        <v>271</v>
      </c>
      <c r="AL6" s="103" t="s">
        <v>14</v>
      </c>
      <c r="AM6" s="103" t="s">
        <v>123</v>
      </c>
      <c r="AN6" s="191" t="s">
        <v>292</v>
      </c>
      <c r="AO6" s="191" t="s">
        <v>293</v>
      </c>
      <c r="AP6" s="103" t="s">
        <v>31</v>
      </c>
      <c r="AQ6" s="103" t="s">
        <v>33</v>
      </c>
      <c r="AR6" s="485"/>
      <c r="AS6" s="488"/>
      <c r="AT6" s="469"/>
      <c r="AU6" s="467"/>
      <c r="AV6" s="467"/>
      <c r="AW6" s="467"/>
      <c r="AX6" s="467"/>
      <c r="AY6" s="467"/>
      <c r="AZ6" s="477"/>
      <c r="BA6" s="467"/>
      <c r="BB6" s="467"/>
      <c r="BC6" s="467"/>
      <c r="BD6" s="467"/>
      <c r="BE6" s="467"/>
      <c r="BF6" s="467"/>
      <c r="BG6" s="467"/>
      <c r="BH6" s="515"/>
      <c r="BI6" s="467"/>
      <c r="BJ6" s="467"/>
      <c r="BK6" s="519"/>
      <c r="BL6" s="467"/>
      <c r="BM6" s="467"/>
      <c r="BN6" s="467"/>
      <c r="BO6" s="467"/>
      <c r="BP6" s="467"/>
      <c r="BQ6" s="522"/>
      <c r="BR6" s="481"/>
      <c r="BS6" s="469"/>
      <c r="BT6" s="472"/>
      <c r="BU6" s="225" t="s">
        <v>151</v>
      </c>
      <c r="BV6" s="225" t="s">
        <v>152</v>
      </c>
      <c r="BW6" s="467"/>
      <c r="BX6" s="467"/>
      <c r="BY6" s="467"/>
      <c r="BZ6" s="58"/>
      <c r="CA6" s="59" t="s">
        <v>195</v>
      </c>
      <c r="CB6" s="459"/>
      <c r="CC6" s="467"/>
      <c r="CD6" s="511"/>
      <c r="CE6" s="475"/>
      <c r="CF6" s="494"/>
    </row>
    <row r="7" spans="1:84" ht="33.75" customHeight="1" x14ac:dyDescent="0.25">
      <c r="A7" s="377" t="s">
        <v>279</v>
      </c>
      <c r="B7" s="330" t="s">
        <v>286</v>
      </c>
      <c r="C7" s="170">
        <v>14889.224</v>
      </c>
      <c r="D7" s="171">
        <v>405804.20400000003</v>
      </c>
      <c r="E7" s="171"/>
      <c r="F7" s="171"/>
      <c r="G7" s="171">
        <v>25728</v>
      </c>
      <c r="H7" s="171"/>
      <c r="I7" s="169">
        <f>SUM(F7:H7)</f>
        <v>25728</v>
      </c>
      <c r="J7" s="171">
        <v>296.505</v>
      </c>
      <c r="K7" s="172">
        <v>-2569</v>
      </c>
      <c r="L7" s="169">
        <f>C7+D7+E7+I7+J7+K7</f>
        <v>444148.93300000002</v>
      </c>
      <c r="M7" s="171"/>
      <c r="N7" s="171">
        <v>10.199999999999999</v>
      </c>
      <c r="O7" s="173">
        <f>M7+N7</f>
        <v>10.199999999999999</v>
      </c>
      <c r="P7" s="170"/>
      <c r="Q7" s="171">
        <v>319412.75300000003</v>
      </c>
      <c r="R7" s="171"/>
      <c r="S7" s="171">
        <v>12524.133</v>
      </c>
      <c r="T7" s="171">
        <v>10820.672</v>
      </c>
      <c r="U7" s="179">
        <v>-643.4</v>
      </c>
      <c r="V7" s="169">
        <f>SUM(P7:U7)</f>
        <v>342114.158</v>
      </c>
      <c r="W7" s="341">
        <v>828397.82299999997</v>
      </c>
      <c r="X7" s="180">
        <v>671113.38500000001</v>
      </c>
      <c r="Y7" s="171">
        <v>726142.74800000002</v>
      </c>
      <c r="Z7" s="171"/>
      <c r="AA7" s="171">
        <v>2000.3389999999999</v>
      </c>
      <c r="AB7" s="180">
        <v>165813.85399999999</v>
      </c>
      <c r="AC7" s="171">
        <v>113.14</v>
      </c>
      <c r="AD7" s="173">
        <f>(W7-X7)+Y7+Z7+AA7+AB7+AC7</f>
        <v>1051354.5189999999</v>
      </c>
      <c r="AE7" s="186"/>
      <c r="AF7" s="173">
        <v>35385.459000000003</v>
      </c>
      <c r="AG7" s="171"/>
      <c r="AH7" s="187">
        <f>L7+O7+V7+AD7+AE7+AF7+AG7</f>
        <v>1873013.2689999999</v>
      </c>
      <c r="AI7" s="115"/>
      <c r="AJ7" s="174"/>
      <c r="AK7" s="171"/>
      <c r="AL7" s="171"/>
      <c r="AM7" s="169">
        <f>((AJ7+AK7)+AL7)</f>
        <v>0</v>
      </c>
      <c r="AN7" s="171"/>
      <c r="AO7" s="171">
        <v>25000</v>
      </c>
      <c r="AP7" s="171"/>
      <c r="AQ7" s="169">
        <f>AN7+AO7+AP7</f>
        <v>25000</v>
      </c>
      <c r="AR7" s="171">
        <v>216.369</v>
      </c>
      <c r="AS7" s="173">
        <f>AM7+AQ7+AR7</f>
        <v>25216.368999999999</v>
      </c>
      <c r="AT7" s="109"/>
      <c r="AU7" s="107">
        <v>2927.6210000000001</v>
      </c>
      <c r="AV7" s="107">
        <v>378.22800000000001</v>
      </c>
      <c r="AW7" s="107"/>
      <c r="AX7" s="105">
        <f>SUM(AT7:AW7)</f>
        <v>3305.8490000000002</v>
      </c>
      <c r="AY7" s="107"/>
      <c r="AZ7" s="107">
        <v>74112.721000000005</v>
      </c>
      <c r="BA7" s="112">
        <v>565000</v>
      </c>
      <c r="BB7" s="107"/>
      <c r="BC7" s="107"/>
      <c r="BD7" s="107"/>
      <c r="BE7" s="107">
        <v>16508.400000000001</v>
      </c>
      <c r="BF7" s="107">
        <v>62543.648999999998</v>
      </c>
      <c r="BG7" s="105">
        <f>SUM(AY7:BF7)</f>
        <v>718164.77</v>
      </c>
      <c r="BH7" s="106">
        <v>25216.368999999999</v>
      </c>
      <c r="BI7" s="107">
        <v>519420</v>
      </c>
      <c r="BJ7" s="107"/>
      <c r="BK7" s="117">
        <f>SUM(BH7:BJ7)</f>
        <v>544636.36899999995</v>
      </c>
      <c r="BL7" s="108">
        <v>128861.83100000001</v>
      </c>
      <c r="BM7" s="108"/>
      <c r="BN7" s="108"/>
      <c r="BO7" s="108"/>
      <c r="BP7" s="198">
        <f>SUM(BL7:BO7)</f>
        <v>128861.83100000001</v>
      </c>
      <c r="BQ7" s="108">
        <v>11311.666999999999</v>
      </c>
      <c r="BR7" s="116">
        <f>AS7+AX7+BG7+BK7+BP7+BQ7</f>
        <v>1431496.8549999997</v>
      </c>
      <c r="BS7" s="109">
        <v>254475.5</v>
      </c>
      <c r="BT7" s="193"/>
      <c r="BU7" s="193"/>
      <c r="BV7" s="197">
        <v>270000</v>
      </c>
      <c r="BW7" s="193"/>
      <c r="BX7" s="193"/>
      <c r="BY7" s="193">
        <f>38000+6280</f>
        <v>44280</v>
      </c>
      <c r="BZ7" s="194">
        <v>-131908.6</v>
      </c>
      <c r="CA7" s="194">
        <v>131814.80100000001</v>
      </c>
      <c r="CB7" s="195"/>
      <c r="CC7" s="196">
        <v>29881.587</v>
      </c>
      <c r="CD7" s="192">
        <f t="shared" ref="CD7:CD17" si="0">SUM(BS7:BZ7)+CB7+CC7</f>
        <v>466728.48700000002</v>
      </c>
      <c r="CE7" s="328">
        <f>(BR7+CD7)</f>
        <v>1898225.3419999997</v>
      </c>
      <c r="CF7" s="556" t="s">
        <v>287</v>
      </c>
    </row>
    <row r="8" spans="1:84" ht="33.75" customHeight="1" x14ac:dyDescent="0.25">
      <c r="A8" s="378"/>
      <c r="B8" s="330" t="s">
        <v>300</v>
      </c>
      <c r="C8" s="170">
        <v>1767.5429999999999</v>
      </c>
      <c r="D8" s="171">
        <v>264065.78600000002</v>
      </c>
      <c r="E8" s="171"/>
      <c r="F8" s="171"/>
      <c r="G8" s="171"/>
      <c r="H8" s="171"/>
      <c r="I8" s="169">
        <f>SUM(F8:H8)</f>
        <v>0</v>
      </c>
      <c r="J8" s="171"/>
      <c r="K8" s="172"/>
      <c r="L8" s="169">
        <f>C8+D8+E8+I8+J8+K8</f>
        <v>265833.32900000003</v>
      </c>
      <c r="M8" s="171"/>
      <c r="N8" s="171">
        <v>26.606999999999999</v>
      </c>
      <c r="O8" s="173">
        <f>M8+N8</f>
        <v>26.606999999999999</v>
      </c>
      <c r="P8" s="170"/>
      <c r="Q8" s="171">
        <v>53142.05</v>
      </c>
      <c r="R8" s="171"/>
      <c r="S8" s="171"/>
      <c r="T8" s="171">
        <v>3736.4940000000001</v>
      </c>
      <c r="U8" s="179">
        <v>-1151.42</v>
      </c>
      <c r="V8" s="169">
        <f t="shared" ref="V8" si="1">SUM(P8:U8)</f>
        <v>55727.124000000003</v>
      </c>
      <c r="W8" s="170">
        <v>25234.784</v>
      </c>
      <c r="X8" s="171">
        <v>11347.361999999999</v>
      </c>
      <c r="Y8" s="171">
        <v>53327.74</v>
      </c>
      <c r="Z8" s="171"/>
      <c r="AA8" s="171">
        <v>283.48399999999998</v>
      </c>
      <c r="AB8" s="171">
        <v>41030</v>
      </c>
      <c r="AC8" s="171">
        <v>28633.510000000002</v>
      </c>
      <c r="AD8" s="173">
        <f>(W8-X8)+Y8+Z8+AA8+AB8+AC8</f>
        <v>137162.15599999999</v>
      </c>
      <c r="AE8" s="186"/>
      <c r="AF8" s="173"/>
      <c r="AG8" s="171"/>
      <c r="AH8" s="187">
        <f>L8+O8+V8+AD8+AE8+AF8+AG8</f>
        <v>458749.21600000001</v>
      </c>
      <c r="AI8" s="115"/>
      <c r="AJ8" s="174"/>
      <c r="AK8" s="171"/>
      <c r="AL8" s="171"/>
      <c r="AM8" s="169">
        <f>((AJ8+AK8)+AL8)</f>
        <v>0</v>
      </c>
      <c r="AN8" s="171"/>
      <c r="AO8" s="171"/>
      <c r="AP8" s="171"/>
      <c r="AQ8" s="169">
        <f>AN8+AO8+AP8</f>
        <v>0</v>
      </c>
      <c r="AR8" s="171"/>
      <c r="AS8" s="173">
        <f t="shared" ref="AS8" si="2">AM8+AQ8+AR8</f>
        <v>0</v>
      </c>
      <c r="AT8" s="109"/>
      <c r="AU8" s="107">
        <v>664.59100000000001</v>
      </c>
      <c r="AV8" s="107">
        <v>377.39600000000002</v>
      </c>
      <c r="AW8" s="107"/>
      <c r="AX8" s="105">
        <f>SUM(AT8:AW8)</f>
        <v>1041.9870000000001</v>
      </c>
      <c r="AY8" s="107"/>
      <c r="AZ8" s="107">
        <v>54432.02</v>
      </c>
      <c r="BA8" s="107"/>
      <c r="BB8" s="107"/>
      <c r="BC8" s="107"/>
      <c r="BD8" s="107"/>
      <c r="BE8" s="107">
        <v>456.3</v>
      </c>
      <c r="BF8" s="107">
        <f>3378.23+43824.976</f>
        <v>47203.206000000006</v>
      </c>
      <c r="BG8" s="105">
        <f>SUM(AY8:BF8)</f>
        <v>102091.52600000001</v>
      </c>
      <c r="BH8" s="106"/>
      <c r="BI8" s="107">
        <v>870</v>
      </c>
      <c r="BJ8" s="107"/>
      <c r="BK8" s="117">
        <f>SUM(BH8:BJ8)</f>
        <v>870</v>
      </c>
      <c r="BL8" s="108">
        <v>1001.962</v>
      </c>
      <c r="BM8" s="108"/>
      <c r="BN8" s="108"/>
      <c r="BO8" s="108"/>
      <c r="BP8" s="108">
        <f>SUM(BL8:BO8)</f>
        <v>1001.962</v>
      </c>
      <c r="BQ8" s="108"/>
      <c r="BR8" s="116">
        <f>AS8+AX8+BG8+BK8+BP8+BQ8</f>
        <v>105005.47500000001</v>
      </c>
      <c r="BS8" s="109">
        <v>122200</v>
      </c>
      <c r="BT8" s="193"/>
      <c r="BU8" s="193"/>
      <c r="BV8" s="197">
        <v>138000</v>
      </c>
      <c r="BW8" s="193"/>
      <c r="BX8" s="193"/>
      <c r="BY8" s="193">
        <v>85000</v>
      </c>
      <c r="BZ8" s="194">
        <v>8543.741</v>
      </c>
      <c r="CA8" s="194">
        <v>2144.9659999999999</v>
      </c>
      <c r="CB8" s="195"/>
      <c r="CC8" s="196"/>
      <c r="CD8" s="192">
        <f t="shared" ref="CD8" si="3">SUM(BS8:BZ8)+CB8+CC8</f>
        <v>353743.74099999998</v>
      </c>
      <c r="CE8" s="328">
        <f>(BR8+CD8)</f>
        <v>458749.21600000001</v>
      </c>
      <c r="CF8" s="556" t="s">
        <v>299</v>
      </c>
    </row>
    <row r="9" spans="1:84" ht="33.75" customHeight="1" x14ac:dyDescent="0.25">
      <c r="A9" s="379"/>
      <c r="B9" s="77" t="s">
        <v>41</v>
      </c>
      <c r="C9" s="241">
        <f>SUM(C7:C8)</f>
        <v>16656.767</v>
      </c>
      <c r="D9" s="241">
        <f t="shared" ref="D9:N9" si="4">SUM(D7:D8)</f>
        <v>669869.99</v>
      </c>
      <c r="E9" s="242">
        <f t="shared" si="4"/>
        <v>0</v>
      </c>
      <c r="F9" s="242">
        <f t="shared" si="4"/>
        <v>0</v>
      </c>
      <c r="G9" s="242">
        <f t="shared" si="4"/>
        <v>25728</v>
      </c>
      <c r="H9" s="242">
        <f t="shared" si="4"/>
        <v>0</v>
      </c>
      <c r="I9" s="242">
        <f t="shared" si="4"/>
        <v>25728</v>
      </c>
      <c r="J9" s="242">
        <f t="shared" si="4"/>
        <v>296.505</v>
      </c>
      <c r="K9" s="243">
        <f t="shared" si="4"/>
        <v>-2569</v>
      </c>
      <c r="L9" s="242">
        <f t="shared" si="4"/>
        <v>709982.2620000001</v>
      </c>
      <c r="M9" s="242">
        <f t="shared" si="4"/>
        <v>0</v>
      </c>
      <c r="N9" s="242">
        <f t="shared" si="4"/>
        <v>36.807000000000002</v>
      </c>
      <c r="O9" s="244">
        <f>SUM(O7:O8)</f>
        <v>36.807000000000002</v>
      </c>
      <c r="P9" s="242">
        <f t="shared" ref="P9:AD9" si="5">SUM(P7:P8)</f>
        <v>0</v>
      </c>
      <c r="Q9" s="242">
        <f t="shared" si="5"/>
        <v>372554.80300000001</v>
      </c>
      <c r="R9" s="242">
        <f t="shared" si="5"/>
        <v>0</v>
      </c>
      <c r="S9" s="242">
        <f t="shared" si="5"/>
        <v>12524.133</v>
      </c>
      <c r="T9" s="242">
        <f t="shared" si="5"/>
        <v>14557.166000000001</v>
      </c>
      <c r="U9" s="245">
        <f t="shared" si="5"/>
        <v>-1794.8200000000002</v>
      </c>
      <c r="V9" s="242">
        <f t="shared" si="5"/>
        <v>397841.28200000001</v>
      </c>
      <c r="W9" s="246">
        <f t="shared" si="5"/>
        <v>853632.60699999996</v>
      </c>
      <c r="X9" s="247">
        <f>SUM(X7:X8)</f>
        <v>682460.74699999997</v>
      </c>
      <c r="Y9" s="242">
        <f t="shared" si="5"/>
        <v>779470.48800000001</v>
      </c>
      <c r="Z9" s="242">
        <f t="shared" si="5"/>
        <v>0</v>
      </c>
      <c r="AA9" s="242">
        <f t="shared" si="5"/>
        <v>2283.8229999999999</v>
      </c>
      <c r="AB9" s="247">
        <f t="shared" si="5"/>
        <v>206843.85399999999</v>
      </c>
      <c r="AC9" s="242">
        <f t="shared" si="5"/>
        <v>28746.65</v>
      </c>
      <c r="AD9" s="244">
        <f t="shared" si="5"/>
        <v>1188516.6749999998</v>
      </c>
      <c r="AE9" s="248">
        <f>SUM(AE7:AE8)</f>
        <v>0</v>
      </c>
      <c r="AF9" s="244">
        <f t="shared" ref="AF9:AG9" si="6">SUM(AF7:AF8)</f>
        <v>35385.459000000003</v>
      </c>
      <c r="AG9" s="242">
        <f t="shared" si="6"/>
        <v>0</v>
      </c>
      <c r="AH9" s="188">
        <f>SUM(AH7:AH8)</f>
        <v>2331762.4849999999</v>
      </c>
      <c r="AI9" s="115"/>
      <c r="AJ9" s="248">
        <f t="shared" ref="AJ9:AS9" si="7">SUM(AJ7:AJ8)</f>
        <v>0</v>
      </c>
      <c r="AK9" s="242">
        <f t="shared" si="7"/>
        <v>0</v>
      </c>
      <c r="AL9" s="242">
        <f t="shared" si="7"/>
        <v>0</v>
      </c>
      <c r="AM9" s="242">
        <f t="shared" si="7"/>
        <v>0</v>
      </c>
      <c r="AN9" s="242">
        <f t="shared" si="7"/>
        <v>0</v>
      </c>
      <c r="AO9" s="242">
        <f t="shared" si="7"/>
        <v>25000</v>
      </c>
      <c r="AP9" s="242">
        <f t="shared" ref="AP9" si="8">SUM(AP7:AP8)</f>
        <v>0</v>
      </c>
      <c r="AQ9" s="242">
        <f>SUM(AQ7:AQ8)</f>
        <v>25000</v>
      </c>
      <c r="AR9" s="242">
        <f t="shared" si="7"/>
        <v>216.369</v>
      </c>
      <c r="AS9" s="244">
        <f t="shared" si="7"/>
        <v>25216.368999999999</v>
      </c>
      <c r="AT9" s="249">
        <f t="shared" ref="AT9:BK9" si="9">SUM(AT7:AT8)</f>
        <v>0</v>
      </c>
      <c r="AU9" s="250">
        <f t="shared" si="9"/>
        <v>3592.212</v>
      </c>
      <c r="AV9" s="250">
        <f t="shared" si="9"/>
        <v>755.62400000000002</v>
      </c>
      <c r="AW9" s="250">
        <f t="shared" si="9"/>
        <v>0</v>
      </c>
      <c r="AX9" s="250">
        <f t="shared" si="9"/>
        <v>4347.8360000000002</v>
      </c>
      <c r="AY9" s="250">
        <f t="shared" si="9"/>
        <v>0</v>
      </c>
      <c r="AZ9" s="251">
        <f t="shared" si="9"/>
        <v>128544.74100000001</v>
      </c>
      <c r="BA9" s="251">
        <f t="shared" si="9"/>
        <v>565000</v>
      </c>
      <c r="BB9" s="250">
        <f t="shared" si="9"/>
        <v>0</v>
      </c>
      <c r="BC9" s="250">
        <f t="shared" si="9"/>
        <v>0</v>
      </c>
      <c r="BD9" s="250">
        <f t="shared" si="9"/>
        <v>0</v>
      </c>
      <c r="BE9" s="250">
        <f t="shared" si="9"/>
        <v>16964.7</v>
      </c>
      <c r="BF9" s="250">
        <f t="shared" si="9"/>
        <v>109746.85500000001</v>
      </c>
      <c r="BG9" s="251">
        <f t="shared" si="9"/>
        <v>820256.29600000009</v>
      </c>
      <c r="BH9" s="252">
        <f t="shared" si="9"/>
        <v>25216.368999999999</v>
      </c>
      <c r="BI9" s="250">
        <f t="shared" si="9"/>
        <v>520290</v>
      </c>
      <c r="BJ9" s="251">
        <f t="shared" si="9"/>
        <v>0</v>
      </c>
      <c r="BK9" s="253">
        <f t="shared" si="9"/>
        <v>545506.36899999995</v>
      </c>
      <c r="BL9" s="254">
        <f t="shared" ref="BL9:CD9" si="10">SUM(BL7:BL8)</f>
        <v>129863.79300000001</v>
      </c>
      <c r="BM9" s="255">
        <f t="shared" si="10"/>
        <v>0</v>
      </c>
      <c r="BN9" s="255">
        <f t="shared" si="10"/>
        <v>0</v>
      </c>
      <c r="BO9" s="255">
        <f t="shared" si="10"/>
        <v>0</v>
      </c>
      <c r="BP9" s="256">
        <f t="shared" si="10"/>
        <v>129863.79300000001</v>
      </c>
      <c r="BQ9" s="255">
        <f t="shared" si="10"/>
        <v>11311.666999999999</v>
      </c>
      <c r="BR9" s="257">
        <f t="shared" si="10"/>
        <v>1536502.3299999998</v>
      </c>
      <c r="BS9" s="258">
        <f t="shared" si="10"/>
        <v>376675.5</v>
      </c>
      <c r="BT9" s="250">
        <f t="shared" si="10"/>
        <v>0</v>
      </c>
      <c r="BU9" s="250">
        <f t="shared" si="10"/>
        <v>0</v>
      </c>
      <c r="BV9" s="251">
        <f t="shared" si="10"/>
        <v>408000</v>
      </c>
      <c r="BW9" s="250">
        <f t="shared" si="10"/>
        <v>0</v>
      </c>
      <c r="BX9" s="250">
        <f t="shared" si="10"/>
        <v>0</v>
      </c>
      <c r="BY9" s="250">
        <f t="shared" si="10"/>
        <v>129280</v>
      </c>
      <c r="BZ9" s="259">
        <f t="shared" si="10"/>
        <v>-123364.85900000001</v>
      </c>
      <c r="CA9" s="259">
        <f t="shared" si="10"/>
        <v>133959.76699999999</v>
      </c>
      <c r="CB9" s="259">
        <f t="shared" si="10"/>
        <v>0</v>
      </c>
      <c r="CC9" s="250">
        <f t="shared" si="10"/>
        <v>29881.587</v>
      </c>
      <c r="CD9" s="260">
        <f t="shared" si="10"/>
        <v>820472.228</v>
      </c>
      <c r="CE9" s="562">
        <f>SUM(CE7:CE8)</f>
        <v>2356974.5579999997</v>
      </c>
      <c r="CF9" s="557" t="s">
        <v>41</v>
      </c>
    </row>
    <row r="10" spans="1:84" ht="33.75" customHeight="1" x14ac:dyDescent="0.25">
      <c r="A10" s="377" t="s">
        <v>261</v>
      </c>
      <c r="B10" s="330" t="s">
        <v>5</v>
      </c>
      <c r="C10" s="170">
        <v>71.090999999999994</v>
      </c>
      <c r="D10" s="171">
        <v>36024.521999999997</v>
      </c>
      <c r="E10" s="171"/>
      <c r="F10" s="171"/>
      <c r="G10" s="171"/>
      <c r="H10" s="171"/>
      <c r="I10" s="169">
        <f>SUM(F10:H10)</f>
        <v>0</v>
      </c>
      <c r="J10" s="171"/>
      <c r="K10" s="172"/>
      <c r="L10" s="169">
        <f>C10+D10+E10+I10+J10+K10</f>
        <v>36095.612999999998</v>
      </c>
      <c r="M10" s="171"/>
      <c r="N10" s="171"/>
      <c r="O10" s="173">
        <f t="shared" ref="O10:O15" si="11">M10+N10</f>
        <v>0</v>
      </c>
      <c r="P10" s="170"/>
      <c r="Q10" s="171">
        <v>0</v>
      </c>
      <c r="R10" s="171"/>
      <c r="S10" s="171"/>
      <c r="T10" s="171">
        <v>175.79900000000001</v>
      </c>
      <c r="U10" s="179">
        <v>0.19700000000000001</v>
      </c>
      <c r="V10" s="169">
        <f>SUM(P10:U10)</f>
        <v>175.99600000000001</v>
      </c>
      <c r="W10" s="170">
        <v>4396.5249999999996</v>
      </c>
      <c r="X10" s="171">
        <v>2711.2159999999999</v>
      </c>
      <c r="Y10" s="171"/>
      <c r="Z10" s="171"/>
      <c r="AA10" s="171">
        <v>98.344999999999999</v>
      </c>
      <c r="AB10" s="171">
        <v>960</v>
      </c>
      <c r="AC10" s="171"/>
      <c r="AD10" s="173">
        <f>(W10-X10)+Y10+Z10+AA10+AB10+AC10</f>
        <v>2743.6539999999995</v>
      </c>
      <c r="AE10" s="186"/>
      <c r="AF10" s="173"/>
      <c r="AG10" s="171"/>
      <c r="AH10" s="187">
        <f>L10+O10+V10+AD10+AE10+AF10+AG10</f>
        <v>39015.262999999999</v>
      </c>
      <c r="AI10" s="288"/>
      <c r="AJ10" s="174"/>
      <c r="AK10" s="171"/>
      <c r="AL10" s="171"/>
      <c r="AM10" s="169">
        <f>((AJ10+AK10)+AL10)</f>
        <v>0</v>
      </c>
      <c r="AN10" s="171"/>
      <c r="AO10" s="171"/>
      <c r="AP10" s="171"/>
      <c r="AQ10" s="169">
        <f>AN10+AO10+AP10</f>
        <v>0</v>
      </c>
      <c r="AR10" s="171"/>
      <c r="AS10" s="173">
        <f t="shared" ref="AS10:AS15" si="12">AM10+AQ10+AR10</f>
        <v>0</v>
      </c>
      <c r="AT10" s="109"/>
      <c r="AU10" s="107"/>
      <c r="AV10" s="107"/>
      <c r="AW10" s="107"/>
      <c r="AX10" s="105">
        <f>SUM(AT10:AW10)</f>
        <v>0</v>
      </c>
      <c r="AY10" s="107"/>
      <c r="AZ10" s="107">
        <v>0</v>
      </c>
      <c r="BA10" s="107">
        <v>0</v>
      </c>
      <c r="BB10" s="107"/>
      <c r="BC10" s="107"/>
      <c r="BD10" s="107"/>
      <c r="BE10" s="107">
        <v>326.39999999999998</v>
      </c>
      <c r="BF10" s="107">
        <f>603.876+731.419+311.6+9343.982+133.2+335</f>
        <v>11459.077000000001</v>
      </c>
      <c r="BG10" s="105">
        <f>SUM(AY10:BF10)</f>
        <v>11785.477000000001</v>
      </c>
      <c r="BH10" s="106"/>
      <c r="BI10" s="107"/>
      <c r="BJ10" s="107">
        <v>1732.36</v>
      </c>
      <c r="BK10" s="117">
        <f>SUM(BH10:BJ10)</f>
        <v>1732.36</v>
      </c>
      <c r="BL10" s="278">
        <v>2304.6930000000002</v>
      </c>
      <c r="BM10" s="108"/>
      <c r="BN10" s="108"/>
      <c r="BO10" s="108"/>
      <c r="BP10" s="108">
        <f>SUM(BL10:BO10)</f>
        <v>2304.6930000000002</v>
      </c>
      <c r="BQ10" s="108"/>
      <c r="BR10" s="116">
        <f>AS10+AX10+BG10+BK10+BP10+BQ10</f>
        <v>15822.530000000002</v>
      </c>
      <c r="BS10" s="106">
        <v>5070</v>
      </c>
      <c r="BT10" s="197"/>
      <c r="BU10" s="193">
        <v>589.08199999999999</v>
      </c>
      <c r="BV10" s="193">
        <v>8958.9210000000003</v>
      </c>
      <c r="BW10" s="193"/>
      <c r="BX10" s="193"/>
      <c r="BY10" s="193">
        <v>1071.4949999999999</v>
      </c>
      <c r="BZ10" s="279">
        <v>8002.8410000000003</v>
      </c>
      <c r="CA10" s="279">
        <v>454.904</v>
      </c>
      <c r="CB10" s="195">
        <v>-500</v>
      </c>
      <c r="CC10" s="196"/>
      <c r="CD10" s="192">
        <f>SUM(BS10:BZ10)+CB10+CC10</f>
        <v>23192.339</v>
      </c>
      <c r="CE10" s="563">
        <f>(BR10+CD10)</f>
        <v>39014.869000000006</v>
      </c>
      <c r="CF10" s="556" t="s">
        <v>302</v>
      </c>
    </row>
    <row r="11" spans="1:84" ht="33.75" customHeight="1" x14ac:dyDescent="0.25">
      <c r="A11" s="378"/>
      <c r="B11" s="330" t="s">
        <v>305</v>
      </c>
      <c r="C11" s="170">
        <v>34.155000000000001</v>
      </c>
      <c r="D11" s="170">
        <v>37952.828000000001</v>
      </c>
      <c r="E11" s="171"/>
      <c r="F11" s="171"/>
      <c r="G11" s="171"/>
      <c r="H11" s="171"/>
      <c r="I11" s="169">
        <v>0</v>
      </c>
      <c r="J11" s="171"/>
      <c r="K11" s="172"/>
      <c r="L11" s="169">
        <f>C11+D11+E11+I11+J11+K11</f>
        <v>37986.983</v>
      </c>
      <c r="M11" s="171"/>
      <c r="N11" s="171"/>
      <c r="O11" s="173">
        <f>M11+N11</f>
        <v>0</v>
      </c>
      <c r="P11" s="170"/>
      <c r="Q11" s="171"/>
      <c r="R11" s="171"/>
      <c r="S11" s="171"/>
      <c r="T11" s="171"/>
      <c r="U11" s="179"/>
      <c r="V11" s="169">
        <f>SUM(P11:U11)</f>
        <v>0</v>
      </c>
      <c r="W11" s="170"/>
      <c r="X11" s="171"/>
      <c r="Y11" s="171"/>
      <c r="Z11" s="171"/>
      <c r="AA11" s="171">
        <v>87.2</v>
      </c>
      <c r="AB11" s="171">
        <v>22175</v>
      </c>
      <c r="AC11" s="171"/>
      <c r="AD11" s="173">
        <f>(W11-X11)+Y11+Z11+AA11+AB11+AC11</f>
        <v>22262.2</v>
      </c>
      <c r="AE11" s="186"/>
      <c r="AF11" s="173"/>
      <c r="AG11" s="171"/>
      <c r="AH11" s="187">
        <f>L11+O11+V11+AD11+AE11+AF11+AG11</f>
        <v>60249.183000000005</v>
      </c>
      <c r="AI11" s="288"/>
      <c r="AJ11" s="174"/>
      <c r="AK11" s="171"/>
      <c r="AL11" s="171"/>
      <c r="AM11" s="169">
        <v>0</v>
      </c>
      <c r="AN11" s="171"/>
      <c r="AO11" s="171"/>
      <c r="AP11" s="171"/>
      <c r="AQ11" s="169">
        <f>AN11+AO11+AP11</f>
        <v>0</v>
      </c>
      <c r="AR11" s="171"/>
      <c r="AS11" s="173">
        <f t="shared" si="12"/>
        <v>0</v>
      </c>
      <c r="AT11" s="109"/>
      <c r="AU11" s="107"/>
      <c r="AV11" s="107"/>
      <c r="AW11" s="107"/>
      <c r="AX11" s="105">
        <v>0</v>
      </c>
      <c r="AY11" s="107"/>
      <c r="AZ11" s="107"/>
      <c r="BA11" s="107"/>
      <c r="BB11" s="107"/>
      <c r="BC11" s="107"/>
      <c r="BD11" s="107"/>
      <c r="BE11" s="107">
        <v>470.2</v>
      </c>
      <c r="BF11" s="107">
        <f>78.702+8.7+17093.017</f>
        <v>17180.418999999998</v>
      </c>
      <c r="BG11" s="289">
        <f>SUM(AY11:BF11)</f>
        <v>17650.618999999999</v>
      </c>
      <c r="BH11" s="106"/>
      <c r="BI11" s="107"/>
      <c r="BJ11" s="107"/>
      <c r="BK11" s="116">
        <f>SUM(BH11:BJ11)</f>
        <v>0</v>
      </c>
      <c r="BL11" s="278"/>
      <c r="BM11" s="108"/>
      <c r="BN11" s="108"/>
      <c r="BO11" s="108"/>
      <c r="BP11" s="108">
        <f>SUM(BL11:BO11)</f>
        <v>0</v>
      </c>
      <c r="BQ11" s="108"/>
      <c r="BR11" s="116">
        <f>AS11+AX11+BG11+BK11+BP11+BQ11</f>
        <v>17650.618999999999</v>
      </c>
      <c r="BS11" s="106">
        <v>12160</v>
      </c>
      <c r="BT11" s="197"/>
      <c r="BU11" s="193">
        <v>2360</v>
      </c>
      <c r="BV11" s="193">
        <v>8800</v>
      </c>
      <c r="BW11" s="193"/>
      <c r="BX11" s="193"/>
      <c r="BY11" s="193">
        <v>17100</v>
      </c>
      <c r="BZ11" s="279">
        <v>2178.5639999999999</v>
      </c>
      <c r="CA11" s="279">
        <v>963.779</v>
      </c>
      <c r="CB11" s="290"/>
      <c r="CC11" s="196"/>
      <c r="CD11" s="291">
        <f>SUM(BS11:BZ11)+CB11+CC11</f>
        <v>42598.563999999998</v>
      </c>
      <c r="CE11" s="328">
        <f>(BR11+CD11)</f>
        <v>60249.182999999997</v>
      </c>
      <c r="CF11" s="556" t="s">
        <v>304</v>
      </c>
    </row>
    <row r="12" spans="1:84" ht="33.75" customHeight="1" x14ac:dyDescent="0.25">
      <c r="A12" s="378"/>
      <c r="B12" s="331" t="s">
        <v>42</v>
      </c>
      <c r="C12" s="170">
        <v>95.096999999999994</v>
      </c>
      <c r="D12" s="171">
        <v>3121101.4180000001</v>
      </c>
      <c r="E12" s="171"/>
      <c r="F12" s="171"/>
      <c r="G12" s="171"/>
      <c r="H12" s="171"/>
      <c r="I12" s="169">
        <f>SUM(F12:H12)</f>
        <v>0</v>
      </c>
      <c r="J12" s="171"/>
      <c r="K12" s="172"/>
      <c r="L12" s="169">
        <f>C12+D12+E12+I12+J12+K12</f>
        <v>3121196.5150000001</v>
      </c>
      <c r="M12" s="171"/>
      <c r="N12" s="171"/>
      <c r="O12" s="173">
        <f>M12+N12</f>
        <v>0</v>
      </c>
      <c r="P12" s="170"/>
      <c r="Q12" s="171"/>
      <c r="R12" s="171"/>
      <c r="S12" s="171"/>
      <c r="T12" s="171">
        <v>249315.772</v>
      </c>
      <c r="U12" s="179"/>
      <c r="V12" s="169">
        <f>SUM(P12:U12)</f>
        <v>249315.772</v>
      </c>
      <c r="W12" s="170">
        <v>2977.5</v>
      </c>
      <c r="X12" s="180">
        <v>2977.4989999999998</v>
      </c>
      <c r="Y12" s="171"/>
      <c r="Z12" s="171"/>
      <c r="AA12" s="171">
        <v>149.96799999999999</v>
      </c>
      <c r="AB12" s="171">
        <v>600</v>
      </c>
      <c r="AC12" s="171"/>
      <c r="AD12" s="173">
        <f>(W12-X12)+Y12+Z12+AA12+AB12+AC12</f>
        <v>749.96900000000016</v>
      </c>
      <c r="AE12" s="186"/>
      <c r="AF12" s="173"/>
      <c r="AG12" s="171"/>
      <c r="AH12" s="187">
        <f>L12+O12+V12+AD12+AE12+AF12+AG12</f>
        <v>3371262.2560000001</v>
      </c>
      <c r="AI12" s="288"/>
      <c r="AJ12" s="293"/>
      <c r="AK12" s="171"/>
      <c r="AL12" s="171"/>
      <c r="AM12" s="169">
        <f>((AJ12+AK12)+AL12)</f>
        <v>0</v>
      </c>
      <c r="AN12" s="171"/>
      <c r="AO12" s="171"/>
      <c r="AP12" s="171"/>
      <c r="AQ12" s="169">
        <f>AN12+AO12+AP12</f>
        <v>0</v>
      </c>
      <c r="AR12" s="171"/>
      <c r="AS12" s="173">
        <f>AM12+AQ12+AR12</f>
        <v>0</v>
      </c>
      <c r="AT12" s="109"/>
      <c r="AU12" s="107"/>
      <c r="AV12" s="107"/>
      <c r="AW12" s="107"/>
      <c r="AX12" s="105">
        <f>SUM(AT12:AW12)</f>
        <v>0</v>
      </c>
      <c r="AY12" s="107"/>
      <c r="AZ12" s="107"/>
      <c r="BA12" s="107"/>
      <c r="BB12" s="107"/>
      <c r="BC12" s="107" t="s">
        <v>283</v>
      </c>
      <c r="BD12" s="107"/>
      <c r="BE12" s="107">
        <v>185</v>
      </c>
      <c r="BF12" s="112">
        <f>152.411+3312772.006</f>
        <v>3312924.4169999999</v>
      </c>
      <c r="BG12" s="289">
        <f>SUM(AY12:BF12)</f>
        <v>3313109.4169999999</v>
      </c>
      <c r="BH12" s="106"/>
      <c r="BI12" s="112"/>
      <c r="BJ12" s="107"/>
      <c r="BK12" s="116">
        <f>SUM(BH12:BJ12)</f>
        <v>0</v>
      </c>
      <c r="BL12" s="295"/>
      <c r="BM12" s="198">
        <v>142.31</v>
      </c>
      <c r="BN12" s="198"/>
      <c r="BO12" s="198"/>
      <c r="BP12" s="198">
        <f>SUM(BL12:BO12)</f>
        <v>142.31</v>
      </c>
      <c r="BQ12" s="198"/>
      <c r="BR12" s="116">
        <f>AS12+AX12+BG12+BK12+BP12+BQ12</f>
        <v>3313251.727</v>
      </c>
      <c r="BS12" s="296">
        <v>52300</v>
      </c>
      <c r="BT12" s="197"/>
      <c r="BU12" s="197">
        <v>51.48</v>
      </c>
      <c r="BV12" s="197">
        <v>4600</v>
      </c>
      <c r="BW12" s="197"/>
      <c r="BX12" s="197"/>
      <c r="BY12" s="197"/>
      <c r="BZ12" s="194">
        <v>1059.049</v>
      </c>
      <c r="CA12" s="194">
        <v>-255.376</v>
      </c>
      <c r="CB12" s="195"/>
      <c r="CC12" s="297"/>
      <c r="CD12" s="291">
        <f>SUM(BS12:BZ12)+CB12+CC12</f>
        <v>58010.529000000002</v>
      </c>
      <c r="CE12" s="328">
        <f>(BR12+CD12)</f>
        <v>3371262.2560000001</v>
      </c>
      <c r="CF12" s="558" t="s">
        <v>42</v>
      </c>
    </row>
    <row r="13" spans="1:84" ht="33.75" customHeight="1" x14ac:dyDescent="0.25">
      <c r="A13" s="379"/>
      <c r="B13" s="77" t="s">
        <v>163</v>
      </c>
      <c r="C13" s="241">
        <f t="shared" ref="C13:O13" si="13">SUM(C10:C12)</f>
        <v>200.34299999999999</v>
      </c>
      <c r="D13" s="242">
        <f t="shared" si="13"/>
        <v>3195078.7680000002</v>
      </c>
      <c r="E13" s="242">
        <f t="shared" si="13"/>
        <v>0</v>
      </c>
      <c r="F13" s="242">
        <f t="shared" si="13"/>
        <v>0</v>
      </c>
      <c r="G13" s="242">
        <f t="shared" si="13"/>
        <v>0</v>
      </c>
      <c r="H13" s="242">
        <f t="shared" si="13"/>
        <v>0</v>
      </c>
      <c r="I13" s="242">
        <f t="shared" si="13"/>
        <v>0</v>
      </c>
      <c r="J13" s="242">
        <f t="shared" si="13"/>
        <v>0</v>
      </c>
      <c r="K13" s="243">
        <f t="shared" si="13"/>
        <v>0</v>
      </c>
      <c r="L13" s="242">
        <f t="shared" si="13"/>
        <v>3195279.111</v>
      </c>
      <c r="M13" s="242">
        <f t="shared" si="13"/>
        <v>0</v>
      </c>
      <c r="N13" s="242">
        <f t="shared" si="13"/>
        <v>0</v>
      </c>
      <c r="O13" s="244">
        <f t="shared" si="13"/>
        <v>0</v>
      </c>
      <c r="P13" s="242">
        <f t="shared" ref="P13:AC13" si="14">SUM(P10:P12)</f>
        <v>0</v>
      </c>
      <c r="Q13" s="242">
        <f t="shared" si="14"/>
        <v>0</v>
      </c>
      <c r="R13" s="242">
        <f t="shared" si="14"/>
        <v>0</v>
      </c>
      <c r="S13" s="242">
        <f t="shared" si="14"/>
        <v>0</v>
      </c>
      <c r="T13" s="242">
        <f t="shared" si="14"/>
        <v>249491.571</v>
      </c>
      <c r="U13" s="243">
        <f t="shared" si="14"/>
        <v>0.19700000000000001</v>
      </c>
      <c r="V13" s="243">
        <f t="shared" si="14"/>
        <v>249491.76800000001</v>
      </c>
      <c r="W13" s="241">
        <v>11394.876</v>
      </c>
      <c r="X13" s="247">
        <f>SUM(X10:X12)</f>
        <v>5688.7150000000001</v>
      </c>
      <c r="Y13" s="242">
        <f>SUM(Y10:Y12)</f>
        <v>0</v>
      </c>
      <c r="Z13" s="242">
        <f t="shared" si="14"/>
        <v>0</v>
      </c>
      <c r="AA13" s="242">
        <f t="shared" si="14"/>
        <v>335.51300000000003</v>
      </c>
      <c r="AB13" s="242">
        <f t="shared" si="14"/>
        <v>23735</v>
      </c>
      <c r="AC13" s="242">
        <f t="shared" si="14"/>
        <v>0</v>
      </c>
      <c r="AD13" s="244">
        <f>SUM(AD10:AD12)</f>
        <v>25755.823</v>
      </c>
      <c r="AE13" s="248">
        <f>SUM(AE10:AE12)</f>
        <v>0</v>
      </c>
      <c r="AF13" s="244">
        <f>SUM(AF10:AF12)</f>
        <v>0</v>
      </c>
      <c r="AG13" s="242">
        <f>SUM(AG10:AG12)</f>
        <v>0</v>
      </c>
      <c r="AH13" s="294">
        <f>SUM(AH10:AH12)</f>
        <v>3470526.702</v>
      </c>
      <c r="AI13" s="115"/>
      <c r="AJ13" s="248">
        <f t="shared" ref="AJ13:AS13" si="15">SUM(AJ10:AJ12)</f>
        <v>0</v>
      </c>
      <c r="AK13" s="242">
        <f t="shared" si="15"/>
        <v>0</v>
      </c>
      <c r="AL13" s="242">
        <f t="shared" si="15"/>
        <v>0</v>
      </c>
      <c r="AM13" s="242">
        <f t="shared" si="15"/>
        <v>0</v>
      </c>
      <c r="AN13" s="242">
        <f t="shared" si="15"/>
        <v>0</v>
      </c>
      <c r="AO13" s="242">
        <f t="shared" si="15"/>
        <v>0</v>
      </c>
      <c r="AP13" s="242">
        <f t="shared" ref="AP13" si="16">SUM(AP10:AP12)</f>
        <v>0</v>
      </c>
      <c r="AQ13" s="242">
        <f>SUM(AQ10:AQ12)</f>
        <v>0</v>
      </c>
      <c r="AR13" s="247">
        <f t="shared" si="15"/>
        <v>0</v>
      </c>
      <c r="AS13" s="244">
        <f t="shared" si="15"/>
        <v>0</v>
      </c>
      <c r="AT13" s="249">
        <f t="shared" ref="AT13:BK13" si="17">SUM(AT10:AT12)</f>
        <v>0</v>
      </c>
      <c r="AU13" s="250">
        <f t="shared" si="17"/>
        <v>0</v>
      </c>
      <c r="AV13" s="250">
        <f t="shared" si="17"/>
        <v>0</v>
      </c>
      <c r="AW13" s="250">
        <f t="shared" si="17"/>
        <v>0</v>
      </c>
      <c r="AX13" s="250">
        <f t="shared" si="17"/>
        <v>0</v>
      </c>
      <c r="AY13" s="250">
        <f t="shared" si="17"/>
        <v>0</v>
      </c>
      <c r="AZ13" s="250">
        <f t="shared" si="17"/>
        <v>0</v>
      </c>
      <c r="BA13" s="250">
        <f t="shared" si="17"/>
        <v>0</v>
      </c>
      <c r="BB13" s="250">
        <f t="shared" si="17"/>
        <v>0</v>
      </c>
      <c r="BC13" s="250">
        <f t="shared" si="17"/>
        <v>0</v>
      </c>
      <c r="BD13" s="250">
        <f t="shared" si="17"/>
        <v>0</v>
      </c>
      <c r="BE13" s="250">
        <f t="shared" si="17"/>
        <v>981.59999999999991</v>
      </c>
      <c r="BF13" s="251">
        <f t="shared" si="17"/>
        <v>3341563.9129999997</v>
      </c>
      <c r="BG13" s="250">
        <f t="shared" si="17"/>
        <v>3342545.5129999998</v>
      </c>
      <c r="BH13" s="252">
        <f t="shared" si="17"/>
        <v>0</v>
      </c>
      <c r="BI13" s="250">
        <f t="shared" si="17"/>
        <v>0</v>
      </c>
      <c r="BJ13" s="250">
        <f t="shared" si="17"/>
        <v>1732.36</v>
      </c>
      <c r="BK13" s="257">
        <f t="shared" si="17"/>
        <v>1732.36</v>
      </c>
      <c r="BL13" s="298">
        <f t="shared" ref="BL13:BQ13" si="18">SUM(BL10:BL12)</f>
        <v>2304.6930000000002</v>
      </c>
      <c r="BM13" s="256">
        <f t="shared" si="18"/>
        <v>142.31</v>
      </c>
      <c r="BN13" s="256">
        <f t="shared" si="18"/>
        <v>0</v>
      </c>
      <c r="BO13" s="256">
        <f t="shared" si="18"/>
        <v>0</v>
      </c>
      <c r="BP13" s="256">
        <f t="shared" si="18"/>
        <v>2447.0030000000002</v>
      </c>
      <c r="BQ13" s="256">
        <f t="shared" si="18"/>
        <v>0</v>
      </c>
      <c r="BR13" s="257">
        <f>AS13+AX13+BG13+BK13+BP13+BQ13</f>
        <v>3346724.8759999997</v>
      </c>
      <c r="BS13" s="298">
        <f t="shared" ref="BS13:CC13" si="19">SUM(BS10:BS12)</f>
        <v>69530</v>
      </c>
      <c r="BT13" s="256">
        <f t="shared" si="19"/>
        <v>0</v>
      </c>
      <c r="BU13" s="256">
        <f t="shared" si="19"/>
        <v>3000.5619999999999</v>
      </c>
      <c r="BV13" s="256">
        <f t="shared" si="19"/>
        <v>22358.921000000002</v>
      </c>
      <c r="BW13" s="256">
        <f t="shared" si="19"/>
        <v>0</v>
      </c>
      <c r="BX13" s="256">
        <f t="shared" si="19"/>
        <v>0</v>
      </c>
      <c r="BY13" s="256">
        <f t="shared" si="19"/>
        <v>18171.494999999999</v>
      </c>
      <c r="BZ13" s="261">
        <f t="shared" si="19"/>
        <v>11240.454000000002</v>
      </c>
      <c r="CA13" s="261">
        <f t="shared" si="19"/>
        <v>1163.307</v>
      </c>
      <c r="CB13" s="261">
        <f t="shared" si="19"/>
        <v>-500</v>
      </c>
      <c r="CC13" s="261">
        <f t="shared" si="19"/>
        <v>0</v>
      </c>
      <c r="CD13" s="260">
        <f t="shared" si="0"/>
        <v>123801.432</v>
      </c>
      <c r="CE13" s="562">
        <f>SUM(CE10:CE12)</f>
        <v>3470526.3080000002</v>
      </c>
      <c r="CF13" s="557" t="s">
        <v>163</v>
      </c>
    </row>
    <row r="14" spans="1:84" ht="33.75" customHeight="1" x14ac:dyDescent="0.25">
      <c r="A14" s="378" t="s">
        <v>154</v>
      </c>
      <c r="B14" s="332" t="s">
        <v>6</v>
      </c>
      <c r="C14" s="174">
        <v>605.37900000000002</v>
      </c>
      <c r="D14" s="171">
        <v>142065.89300000001</v>
      </c>
      <c r="E14" s="171"/>
      <c r="F14" s="171"/>
      <c r="G14" s="171"/>
      <c r="H14" s="171"/>
      <c r="I14" s="169">
        <f>SUM(F14:H14)</f>
        <v>0</v>
      </c>
      <c r="J14" s="171"/>
      <c r="K14" s="172"/>
      <c r="L14" s="169">
        <f>C14+D14+E14+I14+J14+K14</f>
        <v>142671.272</v>
      </c>
      <c r="M14" s="171"/>
      <c r="N14" s="171"/>
      <c r="O14" s="173">
        <f t="shared" si="11"/>
        <v>0</v>
      </c>
      <c r="P14" s="170"/>
      <c r="Q14" s="171"/>
      <c r="R14" s="171"/>
      <c r="S14" s="171"/>
      <c r="T14" s="171">
        <v>516.08900000000006</v>
      </c>
      <c r="U14" s="179"/>
      <c r="V14" s="303">
        <f>SUM(P14:U14)</f>
        <v>516.08900000000006</v>
      </c>
      <c r="W14" s="181"/>
      <c r="X14" s="180"/>
      <c r="Y14" s="171">
        <v>804.04</v>
      </c>
      <c r="Z14" s="171"/>
      <c r="AA14" s="171">
        <v>1511.751</v>
      </c>
      <c r="AB14" s="171">
        <v>7430.625</v>
      </c>
      <c r="AC14" s="171">
        <v>53.4</v>
      </c>
      <c r="AD14" s="173">
        <f>(W14-X14)+Y14+Z14+AA14+AB14+AC14</f>
        <v>9799.8160000000007</v>
      </c>
      <c r="AE14" s="186"/>
      <c r="AF14" s="173"/>
      <c r="AG14" s="171"/>
      <c r="AH14" s="187">
        <f>L14+O14+V14+AD14+AE14+AF14+AG14</f>
        <v>152987.177</v>
      </c>
      <c r="AI14" s="288"/>
      <c r="AJ14" s="174"/>
      <c r="AK14" s="171"/>
      <c r="AL14" s="171"/>
      <c r="AM14" s="169">
        <f>((AJ14+AK14)+AL14)</f>
        <v>0</v>
      </c>
      <c r="AN14" s="171"/>
      <c r="AO14" s="171"/>
      <c r="AP14" s="171"/>
      <c r="AQ14" s="169">
        <f>AN14+AO14+AP14</f>
        <v>0</v>
      </c>
      <c r="AR14" s="180"/>
      <c r="AS14" s="173">
        <f>AM14+AQ14+AR14</f>
        <v>0</v>
      </c>
      <c r="AT14" s="109"/>
      <c r="AU14" s="107"/>
      <c r="AV14" s="107"/>
      <c r="AW14" s="107"/>
      <c r="AX14" s="105">
        <f>SUM(AT14:AW14)</f>
        <v>0</v>
      </c>
      <c r="AY14" s="107"/>
      <c r="AZ14" s="112"/>
      <c r="BA14" s="107"/>
      <c r="BB14" s="107"/>
      <c r="BC14" s="107"/>
      <c r="BD14" s="107"/>
      <c r="BE14" s="107">
        <v>185</v>
      </c>
      <c r="BF14" s="107">
        <v>3624.9589999999998</v>
      </c>
      <c r="BG14" s="289">
        <f>SUM(AY14:BF14)</f>
        <v>3809.9589999999998</v>
      </c>
      <c r="BH14" s="106"/>
      <c r="BI14" s="112"/>
      <c r="BJ14" s="107"/>
      <c r="BK14" s="116">
        <f>SUM(BH14:BJ14)</f>
        <v>0</v>
      </c>
      <c r="BL14" s="304"/>
      <c r="BM14" s="304"/>
      <c r="BN14" s="304"/>
      <c r="BO14" s="304"/>
      <c r="BP14" s="304">
        <f>SUM(BL14:BO14)</f>
        <v>0</v>
      </c>
      <c r="BQ14" s="305"/>
      <c r="BR14" s="306">
        <f>AS14+AX14+BG14+BK14+BP14+BQ14</f>
        <v>3809.9589999999998</v>
      </c>
      <c r="BS14" s="307">
        <v>45950</v>
      </c>
      <c r="BT14" s="193"/>
      <c r="BU14" s="193"/>
      <c r="BV14" s="197"/>
      <c r="BW14" s="193"/>
      <c r="BX14" s="193"/>
      <c r="BY14" s="197">
        <f>102429.086+575</f>
        <v>103004.086</v>
      </c>
      <c r="BZ14" s="194">
        <v>223.13200000000001</v>
      </c>
      <c r="CA14" s="194">
        <v>223.13200000000001</v>
      </c>
      <c r="CB14" s="195"/>
      <c r="CC14" s="308"/>
      <c r="CD14" s="291">
        <f t="shared" si="0"/>
        <v>149177.21800000002</v>
      </c>
      <c r="CE14" s="328">
        <f>(BR14+CD14)</f>
        <v>152987.17700000003</v>
      </c>
      <c r="CF14" s="559" t="s">
        <v>6</v>
      </c>
    </row>
    <row r="15" spans="1:84" ht="33.75" customHeight="1" x14ac:dyDescent="0.25">
      <c r="A15" s="378"/>
      <c r="B15" s="331" t="s">
        <v>255</v>
      </c>
      <c r="C15" s="174">
        <v>77.923000000000002</v>
      </c>
      <c r="D15" s="171">
        <v>38373.317000000003</v>
      </c>
      <c r="E15" s="171"/>
      <c r="F15" s="171"/>
      <c r="G15" s="171"/>
      <c r="H15" s="171"/>
      <c r="I15" s="169">
        <f>SUM(F15:H15)</f>
        <v>0</v>
      </c>
      <c r="J15" s="171"/>
      <c r="K15" s="172"/>
      <c r="L15" s="169">
        <f>C15+D15+E15+I15+J15+K15</f>
        <v>38451.240000000005</v>
      </c>
      <c r="M15" s="171"/>
      <c r="N15" s="171"/>
      <c r="O15" s="173">
        <f t="shared" si="11"/>
        <v>0</v>
      </c>
      <c r="P15" s="170"/>
      <c r="Q15" s="171"/>
      <c r="R15" s="171"/>
      <c r="S15" s="171"/>
      <c r="T15" s="171">
        <v>65.94</v>
      </c>
      <c r="U15" s="179"/>
      <c r="V15" s="169">
        <f t="shared" ref="V15" si="20">SUM(P15:U15)</f>
        <v>65.94</v>
      </c>
      <c r="W15" s="170">
        <v>39797.646999999997</v>
      </c>
      <c r="X15" s="180">
        <v>29901.848000000002</v>
      </c>
      <c r="Y15" s="171">
        <v>13370.938</v>
      </c>
      <c r="Z15" s="171"/>
      <c r="AA15" s="171"/>
      <c r="AB15" s="171">
        <v>540</v>
      </c>
      <c r="AC15" s="171">
        <v>200</v>
      </c>
      <c r="AD15" s="173">
        <f>(W15-X15)+Y15+Z15+AA15+AB15+AC15</f>
        <v>24006.736999999994</v>
      </c>
      <c r="AE15" s="186"/>
      <c r="AF15" s="173"/>
      <c r="AG15" s="171"/>
      <c r="AH15" s="187">
        <f>L15+O15+V15+AD15+AE15+AF15+AG15</f>
        <v>62523.917000000001</v>
      </c>
      <c r="AI15" s="288"/>
      <c r="AJ15" s="174"/>
      <c r="AK15" s="171"/>
      <c r="AL15" s="171"/>
      <c r="AM15" s="169">
        <f>((AJ15+AK15)+AL15)</f>
        <v>0</v>
      </c>
      <c r="AN15" s="171"/>
      <c r="AO15" s="171"/>
      <c r="AP15" s="171"/>
      <c r="AQ15" s="169">
        <f>AN15+AO15+AP15</f>
        <v>0</v>
      </c>
      <c r="AR15" s="180"/>
      <c r="AS15" s="173">
        <f t="shared" si="12"/>
        <v>0</v>
      </c>
      <c r="AT15" s="109"/>
      <c r="AU15" s="107"/>
      <c r="AV15" s="107"/>
      <c r="AW15" s="107"/>
      <c r="AX15" s="105">
        <f>SUM(AT15:AW15)</f>
        <v>0</v>
      </c>
      <c r="AY15" s="107"/>
      <c r="AZ15" s="107"/>
      <c r="BA15" s="107"/>
      <c r="BB15" s="107"/>
      <c r="BC15" s="107"/>
      <c r="BD15" s="107"/>
      <c r="BE15" s="107">
        <v>185</v>
      </c>
      <c r="BF15" s="107">
        <v>230.387</v>
      </c>
      <c r="BG15" s="289">
        <f>SUM(AY15:BF15)</f>
        <v>415.387</v>
      </c>
      <c r="BH15" s="106"/>
      <c r="BI15" s="112"/>
      <c r="BJ15" s="107"/>
      <c r="BK15" s="116">
        <f>SUM(BH15:BJ15)</f>
        <v>0</v>
      </c>
      <c r="BL15" s="198"/>
      <c r="BM15" s="198"/>
      <c r="BN15" s="198"/>
      <c r="BO15" s="198"/>
      <c r="BP15" s="198">
        <f>SUM(BL15:BO15)</f>
        <v>0</v>
      </c>
      <c r="BQ15" s="198"/>
      <c r="BR15" s="116">
        <f>AS15+AX15+BG15+BK15+BP15+BQ15</f>
        <v>415.387</v>
      </c>
      <c r="BS15" s="313">
        <v>19250</v>
      </c>
      <c r="BT15" s="197"/>
      <c r="BU15" s="197">
        <v>33491.415999999997</v>
      </c>
      <c r="BV15" s="197"/>
      <c r="BW15" s="197"/>
      <c r="BX15" s="197"/>
      <c r="BY15" s="197"/>
      <c r="BZ15" s="194">
        <v>9367.1139999999996</v>
      </c>
      <c r="CA15" s="194">
        <v>3051.4409999999998</v>
      </c>
      <c r="CB15" s="195"/>
      <c r="CC15" s="297"/>
      <c r="CD15" s="291">
        <f>SUM(BS15:BZ15)+CB15+CC15</f>
        <v>62108.53</v>
      </c>
      <c r="CE15" s="328">
        <f>(BR15+CD15)</f>
        <v>62523.917000000001</v>
      </c>
      <c r="CF15" s="560" t="s">
        <v>256</v>
      </c>
    </row>
    <row r="16" spans="1:84" ht="33.75" customHeight="1" x14ac:dyDescent="0.25">
      <c r="A16" s="379"/>
      <c r="B16" s="77" t="s">
        <v>145</v>
      </c>
      <c r="C16" s="248">
        <f t="shared" ref="C16:O16" si="21">SUM(C14:C15)</f>
        <v>683.30200000000002</v>
      </c>
      <c r="D16" s="242">
        <f t="shared" si="21"/>
        <v>180439.21000000002</v>
      </c>
      <c r="E16" s="242">
        <f t="shared" si="21"/>
        <v>0</v>
      </c>
      <c r="F16" s="242">
        <f t="shared" si="21"/>
        <v>0</v>
      </c>
      <c r="G16" s="242">
        <f t="shared" si="21"/>
        <v>0</v>
      </c>
      <c r="H16" s="242">
        <f t="shared" si="21"/>
        <v>0</v>
      </c>
      <c r="I16" s="242">
        <f t="shared" si="21"/>
        <v>0</v>
      </c>
      <c r="J16" s="242">
        <f t="shared" si="21"/>
        <v>0</v>
      </c>
      <c r="K16" s="243">
        <f t="shared" si="21"/>
        <v>0</v>
      </c>
      <c r="L16" s="243">
        <f t="shared" si="21"/>
        <v>181122.51199999999</v>
      </c>
      <c r="M16" s="242">
        <f t="shared" si="21"/>
        <v>0</v>
      </c>
      <c r="N16" s="242">
        <f t="shared" si="21"/>
        <v>0</v>
      </c>
      <c r="O16" s="244">
        <f t="shared" si="21"/>
        <v>0</v>
      </c>
      <c r="P16" s="242">
        <f t="shared" ref="P16:U16" si="22">SUM(P14:P15)</f>
        <v>0</v>
      </c>
      <c r="Q16" s="242">
        <f t="shared" si="22"/>
        <v>0</v>
      </c>
      <c r="R16" s="242">
        <f t="shared" si="22"/>
        <v>0</v>
      </c>
      <c r="S16" s="242">
        <f t="shared" si="22"/>
        <v>0</v>
      </c>
      <c r="T16" s="242">
        <f t="shared" si="22"/>
        <v>582.029</v>
      </c>
      <c r="U16" s="245">
        <f t="shared" si="22"/>
        <v>0</v>
      </c>
      <c r="V16" s="242">
        <f>SUM(P16:U16)</f>
        <v>582.029</v>
      </c>
      <c r="W16" s="246">
        <f>SUM(W14:W15)</f>
        <v>39797.646999999997</v>
      </c>
      <c r="X16" s="247">
        <f>SUM(X14:X15)</f>
        <v>29901.848000000002</v>
      </c>
      <c r="Y16" s="247">
        <f t="shared" ref="Y16:AD16" si="23">SUM(Y14:Y15)</f>
        <v>14174.977999999999</v>
      </c>
      <c r="Z16" s="247">
        <f t="shared" si="23"/>
        <v>0</v>
      </c>
      <c r="AA16" s="247">
        <f t="shared" si="23"/>
        <v>1511.751</v>
      </c>
      <c r="AB16" s="247">
        <f t="shared" si="23"/>
        <v>7970.625</v>
      </c>
      <c r="AC16" s="242">
        <f t="shared" si="23"/>
        <v>253.4</v>
      </c>
      <c r="AD16" s="244">
        <f t="shared" si="23"/>
        <v>33806.552999999993</v>
      </c>
      <c r="AE16" s="248">
        <f>SUM(AE14:AE15)</f>
        <v>0</v>
      </c>
      <c r="AF16" s="244">
        <f>SUM(AF14:AF15)</f>
        <v>0</v>
      </c>
      <c r="AG16" s="242">
        <f>SUM(AG14:AG15)</f>
        <v>0</v>
      </c>
      <c r="AH16" s="188">
        <f>SUM(AH14:AH15)</f>
        <v>215511.09399999998</v>
      </c>
      <c r="AI16" s="288"/>
      <c r="AJ16" s="248">
        <f>SUM(AJ14:AJ15)</f>
        <v>0</v>
      </c>
      <c r="AK16" s="242">
        <f>SUM(AK14:AK15)</f>
        <v>0</v>
      </c>
      <c r="AL16" s="242">
        <f>SUM(AL14:AL15)</f>
        <v>0</v>
      </c>
      <c r="AM16" s="242">
        <f>((AJ16+AK16)+AL16)</f>
        <v>0</v>
      </c>
      <c r="AN16" s="242">
        <f t="shared" ref="AN16:AS16" si="24">SUM(AN14:AN15)</f>
        <v>0</v>
      </c>
      <c r="AO16" s="242">
        <f t="shared" si="24"/>
        <v>0</v>
      </c>
      <c r="AP16" s="242">
        <f t="shared" si="24"/>
        <v>0</v>
      </c>
      <c r="AQ16" s="242">
        <f>SUM(AQ14:AQ15)</f>
        <v>0</v>
      </c>
      <c r="AR16" s="247">
        <f t="shared" si="24"/>
        <v>0</v>
      </c>
      <c r="AS16" s="244">
        <f t="shared" si="24"/>
        <v>0</v>
      </c>
      <c r="AT16" s="249">
        <f t="shared" ref="AT16:BK16" si="25">SUM(AT14:AT15)</f>
        <v>0</v>
      </c>
      <c r="AU16" s="250">
        <f t="shared" si="25"/>
        <v>0</v>
      </c>
      <c r="AV16" s="250">
        <f t="shared" si="25"/>
        <v>0</v>
      </c>
      <c r="AW16" s="250">
        <f t="shared" si="25"/>
        <v>0</v>
      </c>
      <c r="AX16" s="250">
        <f t="shared" si="25"/>
        <v>0</v>
      </c>
      <c r="AY16" s="250">
        <f t="shared" si="25"/>
        <v>0</v>
      </c>
      <c r="AZ16" s="251">
        <f t="shared" si="25"/>
        <v>0</v>
      </c>
      <c r="BA16" s="250">
        <f t="shared" si="25"/>
        <v>0</v>
      </c>
      <c r="BB16" s="250">
        <f t="shared" si="25"/>
        <v>0</v>
      </c>
      <c r="BC16" s="250">
        <f t="shared" si="25"/>
        <v>0</v>
      </c>
      <c r="BD16" s="250">
        <f t="shared" si="25"/>
        <v>0</v>
      </c>
      <c r="BE16" s="250">
        <f t="shared" si="25"/>
        <v>370</v>
      </c>
      <c r="BF16" s="250">
        <f t="shared" si="25"/>
        <v>3855.346</v>
      </c>
      <c r="BG16" s="251">
        <f t="shared" si="25"/>
        <v>4225.3459999999995</v>
      </c>
      <c r="BH16" s="252">
        <f t="shared" si="25"/>
        <v>0</v>
      </c>
      <c r="BI16" s="251">
        <f t="shared" si="25"/>
        <v>0</v>
      </c>
      <c r="BJ16" s="250">
        <f t="shared" si="25"/>
        <v>0</v>
      </c>
      <c r="BK16" s="257">
        <f t="shared" si="25"/>
        <v>0</v>
      </c>
      <c r="BL16" s="256">
        <f t="shared" ref="BL16:CE16" si="26">SUM(BL14:BL15)</f>
        <v>0</v>
      </c>
      <c r="BM16" s="256">
        <f t="shared" si="26"/>
        <v>0</v>
      </c>
      <c r="BN16" s="256">
        <f t="shared" si="26"/>
        <v>0</v>
      </c>
      <c r="BO16" s="256">
        <f t="shared" si="26"/>
        <v>0</v>
      </c>
      <c r="BP16" s="256">
        <f t="shared" si="26"/>
        <v>0</v>
      </c>
      <c r="BQ16" s="256">
        <f t="shared" si="26"/>
        <v>0</v>
      </c>
      <c r="BR16" s="116">
        <f>AS16+AX16+BG16+BK16+BP16+BQ16</f>
        <v>4225.3459999999995</v>
      </c>
      <c r="BS16" s="258">
        <f t="shared" si="26"/>
        <v>65200</v>
      </c>
      <c r="BT16" s="251">
        <f t="shared" si="26"/>
        <v>0</v>
      </c>
      <c r="BU16" s="251">
        <f t="shared" si="26"/>
        <v>33491.415999999997</v>
      </c>
      <c r="BV16" s="251">
        <f t="shared" si="26"/>
        <v>0</v>
      </c>
      <c r="BW16" s="251">
        <f t="shared" si="26"/>
        <v>0</v>
      </c>
      <c r="BX16" s="251">
        <f t="shared" si="26"/>
        <v>0</v>
      </c>
      <c r="BY16" s="251">
        <f t="shared" si="26"/>
        <v>103004.086</v>
      </c>
      <c r="BZ16" s="259">
        <f t="shared" si="26"/>
        <v>9590.2459999999992</v>
      </c>
      <c r="CA16" s="259">
        <f t="shared" si="26"/>
        <v>3274.5729999999999</v>
      </c>
      <c r="CB16" s="261">
        <f>SUM(CB14:CB15)</f>
        <v>0</v>
      </c>
      <c r="CC16" s="256">
        <f t="shared" si="26"/>
        <v>0</v>
      </c>
      <c r="CD16" s="260">
        <f t="shared" si="0"/>
        <v>211285.74799999996</v>
      </c>
      <c r="CE16" s="562">
        <f t="shared" si="26"/>
        <v>215511.09400000004</v>
      </c>
      <c r="CF16" s="557" t="s">
        <v>145</v>
      </c>
    </row>
    <row r="17" spans="1:84" ht="33.75" customHeight="1" x14ac:dyDescent="0.25">
      <c r="A17" s="420" t="s">
        <v>181</v>
      </c>
      <c r="B17" s="421"/>
      <c r="C17" s="175">
        <f t="shared" ref="C17:O17" si="27">((C9+C13)+C16)</f>
        <v>17540.412</v>
      </c>
      <c r="D17" s="176">
        <f t="shared" si="27"/>
        <v>4045387.9680000003</v>
      </c>
      <c r="E17" s="176">
        <f t="shared" si="27"/>
        <v>0</v>
      </c>
      <c r="F17" s="176">
        <f t="shared" si="27"/>
        <v>0</v>
      </c>
      <c r="G17" s="176">
        <f t="shared" si="27"/>
        <v>25728</v>
      </c>
      <c r="H17" s="176">
        <f t="shared" si="27"/>
        <v>0</v>
      </c>
      <c r="I17" s="176">
        <f t="shared" si="27"/>
        <v>25728</v>
      </c>
      <c r="J17" s="176">
        <f t="shared" si="27"/>
        <v>296.505</v>
      </c>
      <c r="K17" s="177">
        <f t="shared" si="27"/>
        <v>-2569</v>
      </c>
      <c r="L17" s="177">
        <f t="shared" si="27"/>
        <v>4086383.8850000002</v>
      </c>
      <c r="M17" s="176">
        <f t="shared" si="27"/>
        <v>0</v>
      </c>
      <c r="N17" s="176">
        <f t="shared" si="27"/>
        <v>36.807000000000002</v>
      </c>
      <c r="O17" s="185">
        <f t="shared" si="27"/>
        <v>36.807000000000002</v>
      </c>
      <c r="P17" s="176">
        <f t="shared" ref="P17:AD17" si="28">((P9+P13)+P16)</f>
        <v>0</v>
      </c>
      <c r="Q17" s="176">
        <f t="shared" si="28"/>
        <v>372554.80300000001</v>
      </c>
      <c r="R17" s="176">
        <f t="shared" si="28"/>
        <v>0</v>
      </c>
      <c r="S17" s="176">
        <f t="shared" si="28"/>
        <v>12524.133</v>
      </c>
      <c r="T17" s="176">
        <f t="shared" si="28"/>
        <v>264630.766</v>
      </c>
      <c r="U17" s="182">
        <f t="shared" si="28"/>
        <v>-1794.6230000000003</v>
      </c>
      <c r="V17" s="177">
        <f t="shared" si="28"/>
        <v>647915.07900000003</v>
      </c>
      <c r="W17" s="183">
        <f t="shared" si="28"/>
        <v>904825.13</v>
      </c>
      <c r="X17" s="184">
        <f t="shared" si="28"/>
        <v>718051.30999999994</v>
      </c>
      <c r="Y17" s="184">
        <f t="shared" si="28"/>
        <v>793645.46600000001</v>
      </c>
      <c r="Z17" s="184">
        <f t="shared" si="28"/>
        <v>0</v>
      </c>
      <c r="AA17" s="184">
        <f t="shared" si="28"/>
        <v>4131.0869999999995</v>
      </c>
      <c r="AB17" s="184">
        <f t="shared" si="28"/>
        <v>238549.47899999999</v>
      </c>
      <c r="AC17" s="176">
        <f t="shared" si="28"/>
        <v>29000.050000000003</v>
      </c>
      <c r="AD17" s="185">
        <f t="shared" si="28"/>
        <v>1248079.051</v>
      </c>
      <c r="AE17" s="175">
        <f>AE9+AE13+AE16</f>
        <v>0</v>
      </c>
      <c r="AF17" s="185">
        <f>AF9+AF13+AF16</f>
        <v>35385.459000000003</v>
      </c>
      <c r="AG17" s="176">
        <f>AG9+AG13+AG16</f>
        <v>0</v>
      </c>
      <c r="AH17" s="189">
        <f>AH9+AH13+AH16</f>
        <v>6017800.2809999995</v>
      </c>
      <c r="AI17" s="115"/>
      <c r="AJ17" s="175">
        <f>((AJ9+AJ13)+AJ16)</f>
        <v>0</v>
      </c>
      <c r="AK17" s="176">
        <f>((AK9+AK13)+AK16)</f>
        <v>0</v>
      </c>
      <c r="AL17" s="176">
        <f>((AL9+AL13)+AL16)</f>
        <v>0</v>
      </c>
      <c r="AM17" s="176">
        <f>((AJ17+AK17)+AL17)</f>
        <v>0</v>
      </c>
      <c r="AN17" s="176">
        <f t="shared" ref="AN17:AS17" si="29">((AN9+AN13)+AN16)</f>
        <v>0</v>
      </c>
      <c r="AO17" s="176">
        <f t="shared" si="29"/>
        <v>25000</v>
      </c>
      <c r="AP17" s="176">
        <f t="shared" si="29"/>
        <v>0</v>
      </c>
      <c r="AQ17" s="176">
        <f>((AQ9+AQ13)+AQ16)</f>
        <v>25000</v>
      </c>
      <c r="AR17" s="184">
        <f t="shared" si="29"/>
        <v>216.369</v>
      </c>
      <c r="AS17" s="185">
        <f t="shared" si="29"/>
        <v>25216.368999999999</v>
      </c>
      <c r="AT17" s="110">
        <f t="shared" ref="AT17:BK17" si="30">((AT9+AT13)+AT16)</f>
        <v>0</v>
      </c>
      <c r="AU17" s="111">
        <f t="shared" si="30"/>
        <v>3592.212</v>
      </c>
      <c r="AV17" s="111">
        <f t="shared" si="30"/>
        <v>755.62400000000002</v>
      </c>
      <c r="AW17" s="111">
        <f t="shared" si="30"/>
        <v>0</v>
      </c>
      <c r="AX17" s="111">
        <f t="shared" si="30"/>
        <v>4347.8360000000002</v>
      </c>
      <c r="AY17" s="111">
        <f t="shared" si="30"/>
        <v>0</v>
      </c>
      <c r="AZ17" s="114">
        <f t="shared" si="30"/>
        <v>128544.74100000001</v>
      </c>
      <c r="BA17" s="114">
        <f t="shared" si="30"/>
        <v>565000</v>
      </c>
      <c r="BB17" s="111">
        <f t="shared" si="30"/>
        <v>0</v>
      </c>
      <c r="BC17" s="111">
        <f t="shared" si="30"/>
        <v>0</v>
      </c>
      <c r="BD17" s="111">
        <f t="shared" si="30"/>
        <v>0</v>
      </c>
      <c r="BE17" s="111">
        <f t="shared" si="30"/>
        <v>18316.3</v>
      </c>
      <c r="BF17" s="114">
        <f t="shared" si="30"/>
        <v>3455166.1139999996</v>
      </c>
      <c r="BG17" s="114">
        <f t="shared" si="30"/>
        <v>4167027.1549999998</v>
      </c>
      <c r="BH17" s="113">
        <f t="shared" si="30"/>
        <v>25216.368999999999</v>
      </c>
      <c r="BI17" s="114">
        <f t="shared" si="30"/>
        <v>520290</v>
      </c>
      <c r="BJ17" s="114">
        <f t="shared" si="30"/>
        <v>1732.36</v>
      </c>
      <c r="BK17" s="118">
        <f t="shared" si="30"/>
        <v>547238.72899999993</v>
      </c>
      <c r="BL17" s="199">
        <f t="shared" ref="BL17:CA17" si="31">((BL9+BL13)+BL16)</f>
        <v>132168.486</v>
      </c>
      <c r="BM17" s="199">
        <f t="shared" si="31"/>
        <v>142.31</v>
      </c>
      <c r="BN17" s="199">
        <f t="shared" si="31"/>
        <v>0</v>
      </c>
      <c r="BO17" s="199">
        <f t="shared" si="31"/>
        <v>0</v>
      </c>
      <c r="BP17" s="199">
        <f t="shared" si="31"/>
        <v>132310.796</v>
      </c>
      <c r="BQ17" s="199">
        <f t="shared" si="31"/>
        <v>11311.666999999999</v>
      </c>
      <c r="BR17" s="200">
        <f t="shared" si="31"/>
        <v>4887452.5519999992</v>
      </c>
      <c r="BS17" s="201">
        <f t="shared" si="31"/>
        <v>511405.5</v>
      </c>
      <c r="BT17" s="114">
        <f t="shared" si="31"/>
        <v>0</v>
      </c>
      <c r="BU17" s="114">
        <f t="shared" si="31"/>
        <v>36491.977999999996</v>
      </c>
      <c r="BV17" s="114">
        <f t="shared" si="31"/>
        <v>430358.92099999997</v>
      </c>
      <c r="BW17" s="114">
        <f t="shared" si="31"/>
        <v>0</v>
      </c>
      <c r="BX17" s="114">
        <f t="shared" si="31"/>
        <v>0</v>
      </c>
      <c r="BY17" s="114">
        <f t="shared" si="31"/>
        <v>250455.58100000001</v>
      </c>
      <c r="BZ17" s="202">
        <f t="shared" si="31"/>
        <v>-102534.15900000001</v>
      </c>
      <c r="CA17" s="202">
        <f t="shared" si="31"/>
        <v>138397.647</v>
      </c>
      <c r="CB17" s="203">
        <f>CB9+CB13+CB16</f>
        <v>-500</v>
      </c>
      <c r="CC17" s="199">
        <f>((CC9+CC13)+CC16)</f>
        <v>29881.587</v>
      </c>
      <c r="CD17" s="204">
        <f t="shared" si="0"/>
        <v>1155559.4080000001</v>
      </c>
      <c r="CE17" s="564">
        <f>((CE9+CE13)+CE16)</f>
        <v>6043011.9600000009</v>
      </c>
      <c r="CF17" s="561" t="s">
        <v>9</v>
      </c>
    </row>
  </sheetData>
  <mergeCells count="86">
    <mergeCell ref="BS4:CD4"/>
    <mergeCell ref="CC5:CC6"/>
    <mergeCell ref="BF5:BF6"/>
    <mergeCell ref="CD5:CD6"/>
    <mergeCell ref="BZ5:CA5"/>
    <mergeCell ref="BY5:BY6"/>
    <mergeCell ref="BH5:BH6"/>
    <mergeCell ref="BU5:BV5"/>
    <mergeCell ref="AY4:BG4"/>
    <mergeCell ref="BO5:BO6"/>
    <mergeCell ref="BN5:BN6"/>
    <mergeCell ref="BH4:BK4"/>
    <mergeCell ref="BI5:BI6"/>
    <mergeCell ref="BL5:BL6"/>
    <mergeCell ref="BM5:BM6"/>
    <mergeCell ref="BK5:BK6"/>
    <mergeCell ref="BW5:BW6"/>
    <mergeCell ref="BP5:BP6"/>
    <mergeCell ref="BD5:BD6"/>
    <mergeCell ref="BQ4:BQ6"/>
    <mergeCell ref="BE5:BE6"/>
    <mergeCell ref="BL4:BP4"/>
    <mergeCell ref="A14:A16"/>
    <mergeCell ref="C4:L4"/>
    <mergeCell ref="W4:AD4"/>
    <mergeCell ref="X5:X6"/>
    <mergeCell ref="A7:A9"/>
    <mergeCell ref="O5:O6"/>
    <mergeCell ref="M5:M6"/>
    <mergeCell ref="A10:A13"/>
    <mergeCell ref="J5:J6"/>
    <mergeCell ref="BJ5:BJ6"/>
    <mergeCell ref="AV5:AV6"/>
    <mergeCell ref="AW5:AW6"/>
    <mergeCell ref="AT4:AX4"/>
    <mergeCell ref="AA5:AA6"/>
    <mergeCell ref="AJ5:AM5"/>
    <mergeCell ref="A17:B17"/>
    <mergeCell ref="U5:U6"/>
    <mergeCell ref="AH4:AH6"/>
    <mergeCell ref="Y5:Y6"/>
    <mergeCell ref="F5:I5"/>
    <mergeCell ref="M4:O4"/>
    <mergeCell ref="C5:C6"/>
    <mergeCell ref="D5:D6"/>
    <mergeCell ref="E5:E6"/>
    <mergeCell ref="L5:L6"/>
    <mergeCell ref="N5:N6"/>
    <mergeCell ref="K5:K6"/>
    <mergeCell ref="B4:B6"/>
    <mergeCell ref="W5:W6"/>
    <mergeCell ref="S5:S6"/>
    <mergeCell ref="V5:V6"/>
    <mergeCell ref="P5:P6"/>
    <mergeCell ref="AS5:AS6"/>
    <mergeCell ref="P4:V4"/>
    <mergeCell ref="AD5:AD6"/>
    <mergeCell ref="Q5:Q6"/>
    <mergeCell ref="R5:R6"/>
    <mergeCell ref="AG4:AG6"/>
    <mergeCell ref="AB5:AB6"/>
    <mergeCell ref="AC5:AC6"/>
    <mergeCell ref="AR5:AR6"/>
    <mergeCell ref="T5:T6"/>
    <mergeCell ref="Z5:Z6"/>
    <mergeCell ref="AJ4:AS4"/>
    <mergeCell ref="AN5:AQ5"/>
    <mergeCell ref="CE3:CF3"/>
    <mergeCell ref="CB5:CB6"/>
    <mergeCell ref="CF4:CF6"/>
    <mergeCell ref="AE4:AE6"/>
    <mergeCell ref="AF4:AF6"/>
    <mergeCell ref="AY5:AY6"/>
    <mergeCell ref="AT5:AT6"/>
    <mergeCell ref="AU5:AU6"/>
    <mergeCell ref="AX5:AX6"/>
    <mergeCell ref="BX5:BX6"/>
    <mergeCell ref="BT5:BT6"/>
    <mergeCell ref="CE4:CE6"/>
    <mergeCell ref="AZ5:AZ6"/>
    <mergeCell ref="BB5:BB6"/>
    <mergeCell ref="BC5:BC6"/>
    <mergeCell ref="BS5:BS6"/>
    <mergeCell ref="BA5:BA6"/>
    <mergeCell ref="BG5:BG6"/>
    <mergeCell ref="BR4:BR6"/>
  </mergeCells>
  <phoneticPr fontId="1"/>
  <printOptions gridLinesSet="0"/>
  <pageMargins left="0.39370078740157483" right="0.47244094488188981" top="0.74803149606299213" bottom="0.74803149606299213" header="0.31496062992125984" footer="0.31496062992125984"/>
  <pageSetup paperSize="9" scale="82" firstPageNumber="40" orientation="landscape" useFirstPageNumber="1" r:id="rId1"/>
  <headerFooter alignWithMargins="0"/>
  <colBreaks count="4" manualBreakCount="4">
    <brk id="15" max="16" man="1"/>
    <brk id="30" max="16" man="1"/>
    <brk id="45" max="16" man="1"/>
    <brk id="63" max="16" man="1"/>
  </colBreaks>
  <ignoredErrors>
    <ignoredError sqref="I13 BL17:CD17 CE13 L13:O13 V13 AI11:AL11 BI11:BK11 BL11:BO11 AT11:AW11 V9:V10 AI7:AM7 AT7 AW7:AY7 BB7:BD7 BG7 BT7:BU7 CB7 BB10 BG9:BG10 BI10 BM10:BO10 BW10:BX11 AR13:AS13 BH12:BK12 BN12:BR12 BT10:BT12 BW12:BY12 CB11:CC12 AR15:AS15 AI14:AM14 AH16:AM16 BA14:BD14 BG14:BH14 BT14:BU14 BW14:BX14 AT15:AZ15 BM15:BR15 BB15:BD15 BG15:BK15 BT15 BW15:BY15 CB14:CC14 BM7:BP7 BA11:BB12 BD10:BD11 BW7:BX7 BQ11 AT13:BK13 AT10:AY10 AT12:AX12 BL12 BL13:CC13 AR16:AS16 AR10:AS10 AR17:AS17 BJ14:BK14 BK7 AT17:BK17 AN11:AO11 AR11:AS11 AY11 BM14:BQ14 CC15 AH9:AI9 AS9 BK9 CC10 AH17:AO17 AH10:AO10 AO16 AI15:AO15 AH12:AO13 BR7 I9 L9 O9 AD9 AM9 AX9 BP9 BR9 CD9:CE9 AR12:AS12 BQ10:BR10 AT14:AY14 AT16:BK16 BL16:CD16 V16 AD13" formula="1"/>
    <ignoredError sqref="CD13:CD14 CD7" formula="1" formulaRange="1"/>
    <ignoredError sqref="CD11 CD8 BG11 W1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C5" transitionEvaluation="1">
    <tabColor rgb="FF0070C0"/>
  </sheetPr>
  <dimension ref="A1:AW15"/>
  <sheetViews>
    <sheetView view="pageBreakPreview" zoomScaleNormal="100" zoomScaleSheetLayoutView="100" workbookViewId="0">
      <pane xSplit="2" ySplit="4" topLeftCell="C5" activePane="bottomRight" state="frozen"/>
      <selection activeCell="D22" sqref="D22"/>
      <selection pane="topRight" activeCell="D22" sqref="D22"/>
      <selection pane="bottomLeft" activeCell="D22" sqref="D22"/>
      <selection pane="bottomRight"/>
    </sheetView>
  </sheetViews>
  <sheetFormatPr defaultColWidth="10.77734375" defaultRowHeight="24.95" customHeight="1" x14ac:dyDescent="0.25"/>
  <cols>
    <col min="1" max="1" width="2.33203125" style="281" customWidth="1"/>
    <col min="2" max="2" width="9.5546875" style="226" customWidth="1"/>
    <col min="3" max="3" width="6.109375" style="226" customWidth="1"/>
    <col min="4" max="5" width="6.5546875" style="226" customWidth="1"/>
    <col min="6" max="6" width="6.109375" style="226" customWidth="1"/>
    <col min="7" max="10" width="6.5546875" style="226" customWidth="1"/>
    <col min="11" max="11" width="6.33203125" style="226" customWidth="1"/>
    <col min="12" max="13" width="7.21875" style="226" customWidth="1"/>
    <col min="14" max="14" width="8.5546875" style="226" customWidth="1"/>
    <col min="15" max="16" width="6.5546875" style="226" customWidth="1"/>
    <col min="17" max="17" width="8.33203125" style="226" customWidth="1"/>
    <col min="18" max="18" width="7.21875" style="226" customWidth="1"/>
    <col min="19" max="19" width="6.33203125" style="226" customWidth="1"/>
    <col min="20" max="20" width="7.33203125" style="226" customWidth="1"/>
    <col min="21" max="21" width="5.77734375" style="226" customWidth="1"/>
    <col min="22" max="23" width="6.33203125" style="226" customWidth="1"/>
    <col min="24" max="24" width="6.5546875" style="226" customWidth="1"/>
    <col min="25" max="26" width="6.77734375" style="226" customWidth="1"/>
    <col min="27" max="29" width="6.33203125" style="226" customWidth="1"/>
    <col min="30" max="31" width="7.77734375" style="75" customWidth="1"/>
    <col min="32" max="32" width="8.5546875" style="75" customWidth="1"/>
    <col min="33" max="33" width="6.33203125" style="226" customWidth="1"/>
    <col min="34" max="34" width="5.88671875" style="226" customWidth="1"/>
    <col min="35" max="35" width="7.109375" style="226" customWidth="1"/>
    <col min="36" max="37" width="5.88671875" style="226" customWidth="1"/>
    <col min="38" max="38" width="6.88671875" style="226" customWidth="1"/>
    <col min="39" max="39" width="5.77734375" style="226" customWidth="1"/>
    <col min="40" max="40" width="5.33203125" style="226" customWidth="1"/>
    <col min="41" max="41" width="6.77734375" style="226" customWidth="1"/>
    <col min="42" max="42" width="5.6640625" style="226" customWidth="1"/>
    <col min="43" max="43" width="5.77734375" style="226" customWidth="1"/>
    <col min="44" max="45" width="7.33203125" style="226" customWidth="1"/>
    <col min="46" max="47" width="5.5546875" style="226" customWidth="1"/>
    <col min="48" max="48" width="7.21875" style="226" customWidth="1"/>
    <col min="49" max="49" width="9.109375" style="226" customWidth="1"/>
    <col min="50" max="16384" width="10.77734375" style="226"/>
  </cols>
  <sheetData>
    <row r="1" spans="1:49" ht="18" customHeight="1" x14ac:dyDescent="0.25">
      <c r="A1" s="7"/>
      <c r="B1" s="6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D1" s="71"/>
      <c r="AE1" s="71"/>
      <c r="AF1" s="7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</row>
    <row r="2" spans="1:49" ht="21.75" customHeight="1" x14ac:dyDescent="0.25">
      <c r="A2" s="215" t="s">
        <v>275</v>
      </c>
      <c r="B2" s="220"/>
      <c r="C2" s="205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566" t="s">
        <v>242</v>
      </c>
      <c r="R2" s="215" t="s">
        <v>315</v>
      </c>
      <c r="S2" s="61"/>
      <c r="T2" s="61"/>
      <c r="U2" s="61"/>
      <c r="V2" s="61"/>
      <c r="W2" s="61"/>
      <c r="X2" s="61"/>
      <c r="Y2" s="61"/>
      <c r="Z2" s="61"/>
      <c r="AA2" s="62"/>
      <c r="AB2" s="62"/>
      <c r="AC2" s="62"/>
      <c r="AD2" s="72"/>
      <c r="AE2" s="72"/>
      <c r="AF2" s="566" t="s">
        <v>242</v>
      </c>
      <c r="AG2" s="215" t="s">
        <v>315</v>
      </c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525" t="s">
        <v>242</v>
      </c>
      <c r="AW2" s="525"/>
    </row>
    <row r="3" spans="1:49" ht="26.25" customHeight="1" x14ac:dyDescent="0.25">
      <c r="A3" s="538" t="s">
        <v>211</v>
      </c>
      <c r="B3" s="540" t="s">
        <v>197</v>
      </c>
      <c r="C3" s="523" t="s">
        <v>124</v>
      </c>
      <c r="D3" s="524"/>
      <c r="E3" s="524"/>
      <c r="F3" s="524" t="s">
        <v>125</v>
      </c>
      <c r="G3" s="524"/>
      <c r="H3" s="524"/>
      <c r="I3" s="524" t="s">
        <v>126</v>
      </c>
      <c r="J3" s="524"/>
      <c r="K3" s="524"/>
      <c r="L3" s="524" t="s">
        <v>127</v>
      </c>
      <c r="M3" s="524"/>
      <c r="N3" s="524"/>
      <c r="O3" s="524" t="s">
        <v>128</v>
      </c>
      <c r="P3" s="524"/>
      <c r="Q3" s="542"/>
      <c r="R3" s="523" t="s">
        <v>129</v>
      </c>
      <c r="S3" s="524"/>
      <c r="T3" s="524"/>
      <c r="U3" s="524" t="s">
        <v>130</v>
      </c>
      <c r="V3" s="524"/>
      <c r="W3" s="524"/>
      <c r="X3" s="524" t="s">
        <v>131</v>
      </c>
      <c r="Y3" s="524"/>
      <c r="Z3" s="524"/>
      <c r="AA3" s="526" t="s">
        <v>132</v>
      </c>
      <c r="AB3" s="526"/>
      <c r="AC3" s="526"/>
      <c r="AD3" s="529" t="s">
        <v>133</v>
      </c>
      <c r="AE3" s="529"/>
      <c r="AF3" s="530"/>
      <c r="AG3" s="527" t="s">
        <v>156</v>
      </c>
      <c r="AH3" s="528"/>
      <c r="AI3" s="531" t="s">
        <v>218</v>
      </c>
      <c r="AJ3" s="531" t="s">
        <v>219</v>
      </c>
      <c r="AK3" s="531" t="s">
        <v>220</v>
      </c>
      <c r="AL3" s="531" t="s">
        <v>209</v>
      </c>
      <c r="AM3" s="531" t="s">
        <v>221</v>
      </c>
      <c r="AN3" s="531" t="s">
        <v>222</v>
      </c>
      <c r="AO3" s="531" t="s">
        <v>208</v>
      </c>
      <c r="AP3" s="550" t="s">
        <v>267</v>
      </c>
      <c r="AQ3" s="543" t="s">
        <v>207</v>
      </c>
      <c r="AR3" s="533" t="s">
        <v>202</v>
      </c>
      <c r="AS3" s="533" t="s">
        <v>210</v>
      </c>
      <c r="AT3" s="533" t="s">
        <v>201</v>
      </c>
      <c r="AU3" s="533" t="s">
        <v>49</v>
      </c>
      <c r="AV3" s="548" t="s">
        <v>143</v>
      </c>
      <c r="AW3" s="545" t="s">
        <v>136</v>
      </c>
    </row>
    <row r="4" spans="1:49" ht="26.25" customHeight="1" x14ac:dyDescent="0.25">
      <c r="A4" s="539"/>
      <c r="B4" s="541"/>
      <c r="C4" s="223" t="s">
        <v>35</v>
      </c>
      <c r="D4" s="73" t="s">
        <v>36</v>
      </c>
      <c r="E4" s="73" t="s">
        <v>37</v>
      </c>
      <c r="F4" s="73" t="s">
        <v>35</v>
      </c>
      <c r="G4" s="73" t="s">
        <v>36</v>
      </c>
      <c r="H4" s="73" t="s">
        <v>37</v>
      </c>
      <c r="I4" s="73" t="s">
        <v>35</v>
      </c>
      <c r="J4" s="73" t="s">
        <v>36</v>
      </c>
      <c r="K4" s="73" t="s">
        <v>37</v>
      </c>
      <c r="L4" s="73" t="s">
        <v>35</v>
      </c>
      <c r="M4" s="73" t="s">
        <v>36</v>
      </c>
      <c r="N4" s="73" t="s">
        <v>37</v>
      </c>
      <c r="O4" s="73" t="s">
        <v>35</v>
      </c>
      <c r="P4" s="73" t="s">
        <v>36</v>
      </c>
      <c r="Q4" s="74" t="s">
        <v>37</v>
      </c>
      <c r="R4" s="223" t="s">
        <v>35</v>
      </c>
      <c r="S4" s="73" t="s">
        <v>36</v>
      </c>
      <c r="T4" s="73" t="s">
        <v>37</v>
      </c>
      <c r="U4" s="73" t="s">
        <v>35</v>
      </c>
      <c r="V4" s="73" t="s">
        <v>36</v>
      </c>
      <c r="W4" s="73" t="s">
        <v>37</v>
      </c>
      <c r="X4" s="73" t="s">
        <v>35</v>
      </c>
      <c r="Y4" s="73" t="s">
        <v>36</v>
      </c>
      <c r="Z4" s="73" t="s">
        <v>37</v>
      </c>
      <c r="AA4" s="224" t="s">
        <v>134</v>
      </c>
      <c r="AB4" s="224" t="s">
        <v>135</v>
      </c>
      <c r="AC4" s="224" t="s">
        <v>38</v>
      </c>
      <c r="AD4" s="73" t="s">
        <v>35</v>
      </c>
      <c r="AE4" s="73" t="s">
        <v>36</v>
      </c>
      <c r="AF4" s="74" t="s">
        <v>37</v>
      </c>
      <c r="AG4" s="63"/>
      <c r="AH4" s="73" t="s">
        <v>39</v>
      </c>
      <c r="AI4" s="532"/>
      <c r="AJ4" s="532"/>
      <c r="AK4" s="532"/>
      <c r="AL4" s="532"/>
      <c r="AM4" s="532"/>
      <c r="AN4" s="532"/>
      <c r="AO4" s="547"/>
      <c r="AP4" s="551"/>
      <c r="AQ4" s="544"/>
      <c r="AR4" s="552"/>
      <c r="AS4" s="534"/>
      <c r="AT4" s="534"/>
      <c r="AU4" s="534"/>
      <c r="AV4" s="549"/>
      <c r="AW4" s="546"/>
    </row>
    <row r="5" spans="1:49" ht="32.25" customHeight="1" x14ac:dyDescent="0.25">
      <c r="A5" s="377" t="s">
        <v>280</v>
      </c>
      <c r="B5" s="330" t="s">
        <v>289</v>
      </c>
      <c r="C5" s="206"/>
      <c r="D5" s="207"/>
      <c r="E5" s="208">
        <f>(C5-D5)</f>
        <v>0</v>
      </c>
      <c r="F5" s="207">
        <v>1080.6199999999999</v>
      </c>
      <c r="G5" s="207">
        <v>9.7279999999999998</v>
      </c>
      <c r="H5" s="208">
        <f>(F5-G5)</f>
        <v>1070.8919999999998</v>
      </c>
      <c r="I5" s="209">
        <v>925.64800000000002</v>
      </c>
      <c r="J5" s="209">
        <v>9.1</v>
      </c>
      <c r="K5" s="208">
        <f>(I5-J5)</f>
        <v>916.548</v>
      </c>
      <c r="L5" s="207">
        <v>795948.66599999997</v>
      </c>
      <c r="M5" s="207">
        <v>202761.796</v>
      </c>
      <c r="N5" s="208">
        <f>(L5-M5)</f>
        <v>593186.87</v>
      </c>
      <c r="O5" s="207">
        <v>87493.785999999993</v>
      </c>
      <c r="P5" s="207">
        <v>53634.824999999997</v>
      </c>
      <c r="Q5" s="210">
        <f>(O5-P5)</f>
        <v>33858.960999999996</v>
      </c>
      <c r="R5" s="206"/>
      <c r="S5" s="207"/>
      <c r="T5" s="208">
        <f>(R5-S5)</f>
        <v>0</v>
      </c>
      <c r="U5" s="208"/>
      <c r="V5" s="208"/>
      <c r="W5" s="208">
        <f>(U5-V5)</f>
        <v>0</v>
      </c>
      <c r="X5" s="207"/>
      <c r="Y5" s="207"/>
      <c r="Z5" s="208">
        <f>(X5-Y5)</f>
        <v>0</v>
      </c>
      <c r="AA5" s="207">
        <v>1612.973</v>
      </c>
      <c r="AB5" s="207"/>
      <c r="AC5" s="208">
        <f t="shared" ref="AC5:AC12" si="0">(AA5-AB5)</f>
        <v>1612.973</v>
      </c>
      <c r="AD5" s="216">
        <f>(C5+F5+I5+L5+O5+R5+U5+X5+AA5)</f>
        <v>887061.69299999997</v>
      </c>
      <c r="AE5" s="216">
        <f>(D5+G5+J5+M5+P5+S5+V5+Y5+AB5)</f>
        <v>256415.44900000002</v>
      </c>
      <c r="AF5" s="217">
        <f>(E5+H5+K5+N5+Q5+T5+W5+Z5+AC5)</f>
        <v>630646.24399999995</v>
      </c>
      <c r="AG5" s="123">
        <v>492640.17499999999</v>
      </c>
      <c r="AH5" s="119">
        <v>337424.79800000001</v>
      </c>
      <c r="AI5" s="121">
        <f>(AF5-AG5)</f>
        <v>138006.06899999996</v>
      </c>
      <c r="AJ5" s="119">
        <v>25101.567999999999</v>
      </c>
      <c r="AK5" s="119">
        <v>19894.815999999999</v>
      </c>
      <c r="AL5" s="121">
        <f>((AI5+AJ5)-AK5)</f>
        <v>143212.82099999997</v>
      </c>
      <c r="AM5" s="119">
        <v>2774.2930000000001</v>
      </c>
      <c r="AN5" s="124">
        <v>746.18</v>
      </c>
      <c r="AO5" s="121">
        <f>((AL5+AM5)-AN5)</f>
        <v>145240.93399999998</v>
      </c>
      <c r="AP5" s="119">
        <v>16508.400000000001</v>
      </c>
      <c r="AQ5" s="125">
        <v>3082.2669999999998</v>
      </c>
      <c r="AR5" s="126">
        <f>(AO5-AP5+AQ5)</f>
        <v>131814.80099999998</v>
      </c>
      <c r="AS5" s="121">
        <v>-263723.40100000001</v>
      </c>
      <c r="AT5" s="121"/>
      <c r="AU5" s="121"/>
      <c r="AV5" s="329">
        <f>AR5+AS5+AT5+AU5</f>
        <v>-131908.60000000003</v>
      </c>
      <c r="AW5" s="330" t="s">
        <v>288</v>
      </c>
    </row>
    <row r="6" spans="1:49" s="227" customFormat="1" ht="32.25" customHeight="1" x14ac:dyDescent="0.25">
      <c r="A6" s="378"/>
      <c r="B6" s="330" t="s">
        <v>300</v>
      </c>
      <c r="C6" s="206"/>
      <c r="D6" s="207"/>
      <c r="E6" s="208">
        <f>(C6-D6)</f>
        <v>0</v>
      </c>
      <c r="F6" s="207">
        <v>1876.271</v>
      </c>
      <c r="G6" s="207">
        <v>43.798000000000002</v>
      </c>
      <c r="H6" s="208">
        <f>(F6-G6)</f>
        <v>1832.473</v>
      </c>
      <c r="I6" s="209">
        <v>691739.16500000004</v>
      </c>
      <c r="J6" s="209">
        <v>679626.51899999997</v>
      </c>
      <c r="K6" s="208">
        <f>(I6-J6)</f>
        <v>12112.646000000066</v>
      </c>
      <c r="L6" s="207"/>
      <c r="M6" s="207"/>
      <c r="N6" s="208">
        <f>(L6-M6)</f>
        <v>0</v>
      </c>
      <c r="O6" s="207"/>
      <c r="P6" s="207"/>
      <c r="Q6" s="210">
        <f>(O6-P6)</f>
        <v>0</v>
      </c>
      <c r="R6" s="206"/>
      <c r="S6" s="207"/>
      <c r="T6" s="208">
        <f>(R6-S6)</f>
        <v>0</v>
      </c>
      <c r="U6" s="208"/>
      <c r="V6" s="208"/>
      <c r="W6" s="208">
        <f>(U6-V6)</f>
        <v>0</v>
      </c>
      <c r="X6" s="207">
        <v>10514</v>
      </c>
      <c r="Y6" s="207">
        <v>8872.2440000000006</v>
      </c>
      <c r="Z6" s="208">
        <f>(X6-Y6)</f>
        <v>1641.7559999999994</v>
      </c>
      <c r="AA6" s="207">
        <v>13675.912</v>
      </c>
      <c r="AB6" s="207">
        <v>385.74</v>
      </c>
      <c r="AC6" s="208">
        <f t="shared" ref="AC6" si="1">(AA6-AB6)</f>
        <v>13290.172</v>
      </c>
      <c r="AD6" s="216">
        <f>(C6+F6+I6+L6+O6+R6+U6+X6+AA6)</f>
        <v>717805.348</v>
      </c>
      <c r="AE6" s="216">
        <f>(D6+G6+J6+M6+P6+S6+V6+Y6+AB6)</f>
        <v>688928.30099999986</v>
      </c>
      <c r="AF6" s="217">
        <f>(E6+H6+K6+N6+Q6+T6+W6+Z6+AC6)</f>
        <v>28877.047000000064</v>
      </c>
      <c r="AG6" s="123">
        <v>31058.281999999999</v>
      </c>
      <c r="AH6" s="119">
        <v>25402.614000000001</v>
      </c>
      <c r="AI6" s="121">
        <f>(AF6-AG6)</f>
        <v>-2181.2349999999351</v>
      </c>
      <c r="AJ6" s="119">
        <v>6228.9160000000002</v>
      </c>
      <c r="AK6" s="119">
        <v>1446.415</v>
      </c>
      <c r="AL6" s="121">
        <f>((AI6+AJ6)-AK6)</f>
        <v>2601.2660000000651</v>
      </c>
      <c r="AM6" s="119"/>
      <c r="AN6" s="327"/>
      <c r="AO6" s="121">
        <f>((AL6+AM6)-AN6)</f>
        <v>2601.2660000000651</v>
      </c>
      <c r="AP6" s="119">
        <v>456.3</v>
      </c>
      <c r="AQ6" s="125"/>
      <c r="AR6" s="126">
        <f>(AO6-AP6+AQ6)</f>
        <v>2144.9660000000649</v>
      </c>
      <c r="AS6" s="121">
        <v>6398.7749999999996</v>
      </c>
      <c r="AT6" s="121"/>
      <c r="AU6" s="121"/>
      <c r="AV6" s="329">
        <f>AR6+AS6+AT6+AU6</f>
        <v>8543.7410000000637</v>
      </c>
      <c r="AW6" s="330" t="s">
        <v>298</v>
      </c>
    </row>
    <row r="7" spans="1:49" s="227" customFormat="1" ht="32.25" customHeight="1" x14ac:dyDescent="0.25">
      <c r="A7" s="379"/>
      <c r="B7" s="77" t="s">
        <v>41</v>
      </c>
      <c r="C7" s="262">
        <f>SUM(C5:C6)</f>
        <v>0</v>
      </c>
      <c r="D7" s="263">
        <f t="shared" ref="D7:Q7" si="2">SUM(D5:D6)</f>
        <v>0</v>
      </c>
      <c r="E7" s="263">
        <f t="shared" si="2"/>
        <v>0</v>
      </c>
      <c r="F7" s="263">
        <f t="shared" si="2"/>
        <v>2956.8909999999996</v>
      </c>
      <c r="G7" s="263">
        <f t="shared" si="2"/>
        <v>53.526000000000003</v>
      </c>
      <c r="H7" s="263">
        <f t="shared" si="2"/>
        <v>2903.3649999999998</v>
      </c>
      <c r="I7" s="264">
        <f t="shared" si="2"/>
        <v>692664.81300000008</v>
      </c>
      <c r="J7" s="264">
        <f t="shared" si="2"/>
        <v>679635.61899999995</v>
      </c>
      <c r="K7" s="263">
        <f t="shared" si="2"/>
        <v>13029.194000000067</v>
      </c>
      <c r="L7" s="263">
        <f t="shared" si="2"/>
        <v>795948.66599999997</v>
      </c>
      <c r="M7" s="263">
        <f t="shared" si="2"/>
        <v>202761.796</v>
      </c>
      <c r="N7" s="263">
        <f t="shared" si="2"/>
        <v>593186.87</v>
      </c>
      <c r="O7" s="263">
        <f t="shared" si="2"/>
        <v>87493.785999999993</v>
      </c>
      <c r="P7" s="263">
        <f t="shared" si="2"/>
        <v>53634.824999999997</v>
      </c>
      <c r="Q7" s="265">
        <f t="shared" si="2"/>
        <v>33858.960999999996</v>
      </c>
      <c r="R7" s="262">
        <f t="shared" ref="R7:AF7" si="3">SUM(R5:R6)</f>
        <v>0</v>
      </c>
      <c r="S7" s="263">
        <f t="shared" si="3"/>
        <v>0</v>
      </c>
      <c r="T7" s="266">
        <f t="shared" si="3"/>
        <v>0</v>
      </c>
      <c r="U7" s="266">
        <f t="shared" si="3"/>
        <v>0</v>
      </c>
      <c r="V7" s="266">
        <f t="shared" si="3"/>
        <v>0</v>
      </c>
      <c r="W7" s="266">
        <f t="shared" si="3"/>
        <v>0</v>
      </c>
      <c r="X7" s="266">
        <f t="shared" si="3"/>
        <v>10514</v>
      </c>
      <c r="Y7" s="266">
        <f t="shared" si="3"/>
        <v>8872.2440000000006</v>
      </c>
      <c r="Z7" s="263">
        <f t="shared" si="3"/>
        <v>1641.7559999999994</v>
      </c>
      <c r="AA7" s="263">
        <f t="shared" si="3"/>
        <v>15288.885</v>
      </c>
      <c r="AB7" s="263">
        <f t="shared" si="3"/>
        <v>385.74</v>
      </c>
      <c r="AC7" s="263">
        <f t="shared" si="3"/>
        <v>14903.145</v>
      </c>
      <c r="AD7" s="264">
        <f t="shared" si="3"/>
        <v>1604867.041</v>
      </c>
      <c r="AE7" s="264">
        <f t="shared" si="3"/>
        <v>945343.74999999988</v>
      </c>
      <c r="AF7" s="267">
        <f t="shared" si="3"/>
        <v>659523.29099999997</v>
      </c>
      <c r="AG7" s="268">
        <f>SUM(AG5:AG6)</f>
        <v>523698.45699999999</v>
      </c>
      <c r="AH7" s="269">
        <f t="shared" ref="AH7:AV7" si="4">SUM(AH5:AH6)</f>
        <v>362827.41200000001</v>
      </c>
      <c r="AI7" s="269">
        <f t="shared" si="4"/>
        <v>135824.83400000003</v>
      </c>
      <c r="AJ7" s="269">
        <f t="shared" si="4"/>
        <v>31330.484</v>
      </c>
      <c r="AK7" s="269">
        <f t="shared" si="4"/>
        <v>21341.231</v>
      </c>
      <c r="AL7" s="269">
        <f t="shared" si="4"/>
        <v>145814.08700000003</v>
      </c>
      <c r="AM7" s="269">
        <f t="shared" si="4"/>
        <v>2774.2930000000001</v>
      </c>
      <c r="AN7" s="269">
        <f t="shared" si="4"/>
        <v>746.18</v>
      </c>
      <c r="AO7" s="269">
        <f t="shared" si="4"/>
        <v>147842.20000000004</v>
      </c>
      <c r="AP7" s="269">
        <f t="shared" si="4"/>
        <v>16964.7</v>
      </c>
      <c r="AQ7" s="269">
        <f t="shared" si="4"/>
        <v>3082.2669999999998</v>
      </c>
      <c r="AR7" s="127">
        <f t="shared" si="4"/>
        <v>133959.76700000005</v>
      </c>
      <c r="AS7" s="269">
        <f t="shared" si="4"/>
        <v>-257324.62600000002</v>
      </c>
      <c r="AT7" s="269">
        <f t="shared" si="4"/>
        <v>0</v>
      </c>
      <c r="AU7" s="269">
        <f t="shared" si="4"/>
        <v>0</v>
      </c>
      <c r="AV7" s="270">
        <f t="shared" si="4"/>
        <v>-123364.85899999997</v>
      </c>
      <c r="AW7" s="77" t="s">
        <v>41</v>
      </c>
    </row>
    <row r="8" spans="1:49" s="227" customFormat="1" ht="32.25" customHeight="1" x14ac:dyDescent="0.25">
      <c r="A8" s="535" t="s">
        <v>268</v>
      </c>
      <c r="B8" s="330" t="s">
        <v>303</v>
      </c>
      <c r="C8" s="206"/>
      <c r="D8" s="207"/>
      <c r="E8" s="208">
        <f>(C8-D8)</f>
        <v>0</v>
      </c>
      <c r="F8" s="207"/>
      <c r="G8" s="207"/>
      <c r="H8" s="208">
        <f t="shared" ref="H8:H13" si="5">(F8-G8)</f>
        <v>0</v>
      </c>
      <c r="I8" s="207">
        <v>535.13</v>
      </c>
      <c r="J8" s="207">
        <v>495.18099999999998</v>
      </c>
      <c r="K8" s="208">
        <f>(I8-J8)</f>
        <v>39.949000000000012</v>
      </c>
      <c r="L8" s="207"/>
      <c r="M8" s="207"/>
      <c r="N8" s="208">
        <f t="shared" ref="N8:N13" si="6">(L8-M8)</f>
        <v>0</v>
      </c>
      <c r="O8" s="207"/>
      <c r="P8" s="207"/>
      <c r="Q8" s="210">
        <f>(O8-P8)</f>
        <v>0</v>
      </c>
      <c r="R8" s="206"/>
      <c r="S8" s="207"/>
      <c r="T8" s="208">
        <f>(R8-S8)</f>
        <v>0</v>
      </c>
      <c r="U8" s="207"/>
      <c r="V8" s="207"/>
      <c r="W8" s="208">
        <f>(U8-V8)</f>
        <v>0</v>
      </c>
      <c r="X8" s="209">
        <v>590.20000000000005</v>
      </c>
      <c r="Y8" s="209"/>
      <c r="Z8" s="216">
        <f>(X8-Y8)</f>
        <v>590.20000000000005</v>
      </c>
      <c r="AA8" s="207">
        <v>18431.344000000001</v>
      </c>
      <c r="AB8" s="207">
        <v>0</v>
      </c>
      <c r="AC8" s="208">
        <f t="shared" si="0"/>
        <v>18431.344000000001</v>
      </c>
      <c r="AD8" s="216">
        <f>(C8+F8+I8+L8+O8+R8+U8+X8+AA8)</f>
        <v>19556.673999999999</v>
      </c>
      <c r="AE8" s="216">
        <f>(D8+G8+J8+M8+P8+S8+V8+Y8+AB8)</f>
        <v>495.18099999999998</v>
      </c>
      <c r="AF8" s="217">
        <f>(E8+H8+K8+N8+Q8+T8+W8+Z8+AC8)</f>
        <v>19061.493000000002</v>
      </c>
      <c r="AG8" s="123">
        <v>21625.48</v>
      </c>
      <c r="AH8" s="119">
        <v>10611.5</v>
      </c>
      <c r="AI8" s="121">
        <f>(AF8-AG8)</f>
        <v>-2563.9869999999974</v>
      </c>
      <c r="AJ8" s="119">
        <v>4458.5789999999997</v>
      </c>
      <c r="AK8" s="119">
        <v>644.06299999999999</v>
      </c>
      <c r="AL8" s="121">
        <f>((AI8+AJ8)-AK8)</f>
        <v>1250.5290000000023</v>
      </c>
      <c r="AM8" s="119"/>
      <c r="AN8" s="124">
        <v>468.00099999999998</v>
      </c>
      <c r="AO8" s="280">
        <f>((AL8+AM8)-AN8)</f>
        <v>782.52800000000229</v>
      </c>
      <c r="AP8" s="119">
        <v>327.62400000000002</v>
      </c>
      <c r="AQ8" s="125"/>
      <c r="AR8" s="126">
        <f>(AO8-AP8+AQ8)</f>
        <v>454.90400000000227</v>
      </c>
      <c r="AS8" s="121">
        <v>7547.9369999999999</v>
      </c>
      <c r="AT8" s="121"/>
      <c r="AU8" s="121"/>
      <c r="AV8" s="329">
        <f>AR8+AS8-AT8+AU8</f>
        <v>8002.8410000000022</v>
      </c>
      <c r="AW8" s="330" t="s">
        <v>302</v>
      </c>
    </row>
    <row r="9" spans="1:49" s="227" customFormat="1" ht="32.25" customHeight="1" x14ac:dyDescent="0.25">
      <c r="A9" s="536"/>
      <c r="B9" s="330" t="s">
        <v>304</v>
      </c>
      <c r="C9" s="206"/>
      <c r="D9" s="207"/>
      <c r="E9" s="208">
        <v>0</v>
      </c>
      <c r="F9" s="207"/>
      <c r="G9" s="207"/>
      <c r="H9" s="208">
        <v>0</v>
      </c>
      <c r="I9" s="207"/>
      <c r="J9" s="207"/>
      <c r="K9" s="208">
        <v>0</v>
      </c>
      <c r="L9" s="207"/>
      <c r="M9" s="207"/>
      <c r="N9" s="208">
        <v>0</v>
      </c>
      <c r="O9" s="207"/>
      <c r="P9" s="207"/>
      <c r="Q9" s="210">
        <v>0</v>
      </c>
      <c r="R9" s="206"/>
      <c r="S9" s="207"/>
      <c r="T9" s="208">
        <v>0</v>
      </c>
      <c r="U9" s="207"/>
      <c r="V9" s="207"/>
      <c r="W9" s="208">
        <v>0</v>
      </c>
      <c r="X9" s="209"/>
      <c r="Y9" s="209"/>
      <c r="Z9" s="216">
        <f>(X9-Y9)</f>
        <v>0</v>
      </c>
      <c r="AA9" s="207">
        <v>11616.066999999999</v>
      </c>
      <c r="AB9" s="207">
        <v>0</v>
      </c>
      <c r="AC9" s="208">
        <f t="shared" si="0"/>
        <v>11616.066999999999</v>
      </c>
      <c r="AD9" s="216">
        <f>(C9+F9+I9+L9+O9+R9+U9+X9+AA9)</f>
        <v>11616.066999999999</v>
      </c>
      <c r="AE9" s="216">
        <f>(D9+G9+J9+M9+P9+S9+V9+Y9+AB9)</f>
        <v>0</v>
      </c>
      <c r="AF9" s="217">
        <f>(E9+H9+K9+N9+Q9+T9+W9+Z9+AC9)</f>
        <v>11616.066999999999</v>
      </c>
      <c r="AG9" s="123">
        <v>10780.751</v>
      </c>
      <c r="AH9" s="119">
        <v>4796.8069999999998</v>
      </c>
      <c r="AI9" s="121">
        <f>(AF9-AG9)</f>
        <v>835.31599999999889</v>
      </c>
      <c r="AJ9" s="119">
        <v>618.96900000000005</v>
      </c>
      <c r="AK9" s="119">
        <v>0</v>
      </c>
      <c r="AL9" s="121">
        <f>((AI9+AJ9)-AK9)</f>
        <v>1454.2849999999989</v>
      </c>
      <c r="AM9" s="119"/>
      <c r="AN9" s="124"/>
      <c r="AO9" s="280">
        <f>((AL9+AM9)-AN9)</f>
        <v>1454.2849999999989</v>
      </c>
      <c r="AP9" s="119">
        <v>470.50599999999997</v>
      </c>
      <c r="AQ9" s="125"/>
      <c r="AR9" s="121">
        <f t="shared" ref="AR9:AR13" si="7">(AO9-AP9+AQ9)</f>
        <v>983.77899999999897</v>
      </c>
      <c r="AS9" s="121">
        <v>1194.7850000000001</v>
      </c>
      <c r="AT9" s="121"/>
      <c r="AU9" s="121"/>
      <c r="AV9" s="329">
        <f>AR9+AS9+AT9+AU9</f>
        <v>2178.5639999999989</v>
      </c>
      <c r="AW9" s="330" t="s">
        <v>304</v>
      </c>
    </row>
    <row r="10" spans="1:49" s="286" customFormat="1" ht="32.25" customHeight="1" x14ac:dyDescent="0.25">
      <c r="A10" s="536"/>
      <c r="B10" s="331" t="s">
        <v>42</v>
      </c>
      <c r="C10" s="206"/>
      <c r="D10" s="207"/>
      <c r="E10" s="208">
        <f>(C10-D10)</f>
        <v>0</v>
      </c>
      <c r="F10" s="207"/>
      <c r="G10" s="207"/>
      <c r="H10" s="208">
        <f>(F10-G10)</f>
        <v>0</v>
      </c>
      <c r="I10" s="207"/>
      <c r="J10" s="207"/>
      <c r="K10" s="208">
        <f>(I10-J10)</f>
        <v>0</v>
      </c>
      <c r="L10" s="207"/>
      <c r="M10" s="209"/>
      <c r="N10" s="208">
        <f>(L10-M10)</f>
        <v>0</v>
      </c>
      <c r="O10" s="207"/>
      <c r="P10" s="207"/>
      <c r="Q10" s="210">
        <f>(O10-P10)</f>
        <v>0</v>
      </c>
      <c r="R10" s="206"/>
      <c r="S10" s="207"/>
      <c r="T10" s="208">
        <f>(R10-S10)</f>
        <v>0</v>
      </c>
      <c r="U10" s="207"/>
      <c r="V10" s="207"/>
      <c r="W10" s="208">
        <f>(U10-V10)</f>
        <v>0</v>
      </c>
      <c r="X10" s="209">
        <v>3009901.7069999999</v>
      </c>
      <c r="Y10" s="209">
        <v>2762017.7450000001</v>
      </c>
      <c r="Z10" s="216">
        <f>(X10-Y10)</f>
        <v>247883.96199999982</v>
      </c>
      <c r="AA10" s="207">
        <v>10236.752</v>
      </c>
      <c r="AB10" s="207">
        <v>0.9</v>
      </c>
      <c r="AC10" s="208">
        <f>(AA10-AB10)</f>
        <v>10235.852000000001</v>
      </c>
      <c r="AD10" s="216">
        <f>(C10+F10+I10+L10+O10+R10+U10+X10+AA10)</f>
        <v>3020138.4589999998</v>
      </c>
      <c r="AE10" s="216">
        <f>(D10+G10+J10+M10+P10+S10+V10+Y10+AB10)</f>
        <v>2762018.645</v>
      </c>
      <c r="AF10" s="217">
        <f>(E10+H10+K10+N10+Q10+T10+W10+Z10+AC10)</f>
        <v>258119.81399999984</v>
      </c>
      <c r="AG10" s="123">
        <v>28127.635999999999</v>
      </c>
      <c r="AH10" s="119">
        <v>17479.223000000002</v>
      </c>
      <c r="AI10" s="121">
        <f>(AF10-AG10)</f>
        <v>229992.17799999984</v>
      </c>
      <c r="AJ10" s="119">
        <v>765.26</v>
      </c>
      <c r="AK10" s="119">
        <v>10</v>
      </c>
      <c r="AL10" s="121">
        <f>((AI10+AJ10)-AK10)</f>
        <v>230747.43799999985</v>
      </c>
      <c r="AM10" s="119">
        <v>1903728.398</v>
      </c>
      <c r="AN10" s="124">
        <v>2134546.2119999998</v>
      </c>
      <c r="AO10" s="280">
        <f>((AL10+AM10)-AN10)</f>
        <v>-70.375999999698251</v>
      </c>
      <c r="AP10" s="119">
        <v>185</v>
      </c>
      <c r="AQ10" s="125"/>
      <c r="AR10" s="121">
        <f t="shared" si="7"/>
        <v>-255.37599999969825</v>
      </c>
      <c r="AS10" s="121">
        <v>1314.425</v>
      </c>
      <c r="AT10" s="121"/>
      <c r="AU10" s="121"/>
      <c r="AV10" s="329">
        <f>AR10+AS10+AT10+AU10</f>
        <v>1059.0490000003017</v>
      </c>
      <c r="AW10" s="334" t="s">
        <v>42</v>
      </c>
    </row>
    <row r="11" spans="1:49" s="286" customFormat="1" ht="32.25" customHeight="1" x14ac:dyDescent="0.25">
      <c r="A11" s="537"/>
      <c r="B11" s="77" t="s">
        <v>163</v>
      </c>
      <c r="C11" s="262">
        <f t="shared" ref="C11:Q11" si="8">SUM(C8:C10)</f>
        <v>0</v>
      </c>
      <c r="D11" s="263">
        <f t="shared" si="8"/>
        <v>0</v>
      </c>
      <c r="E11" s="263">
        <f t="shared" si="8"/>
        <v>0</v>
      </c>
      <c r="F11" s="263">
        <f t="shared" si="8"/>
        <v>0</v>
      </c>
      <c r="G11" s="263">
        <f t="shared" si="8"/>
        <v>0</v>
      </c>
      <c r="H11" s="263">
        <f t="shared" si="8"/>
        <v>0</v>
      </c>
      <c r="I11" s="263">
        <f t="shared" si="8"/>
        <v>535.13</v>
      </c>
      <c r="J11" s="263">
        <f t="shared" si="8"/>
        <v>495.18099999999998</v>
      </c>
      <c r="K11" s="263">
        <f t="shared" si="8"/>
        <v>39.949000000000012</v>
      </c>
      <c r="L11" s="263">
        <f t="shared" si="8"/>
        <v>0</v>
      </c>
      <c r="M11" s="263">
        <f t="shared" si="8"/>
        <v>0</v>
      </c>
      <c r="N11" s="263">
        <f t="shared" si="8"/>
        <v>0</v>
      </c>
      <c r="O11" s="263">
        <f t="shared" si="8"/>
        <v>0</v>
      </c>
      <c r="P11" s="263">
        <f t="shared" si="8"/>
        <v>0</v>
      </c>
      <c r="Q11" s="265">
        <f t="shared" si="8"/>
        <v>0</v>
      </c>
      <c r="R11" s="299">
        <f t="shared" ref="R11:AF11" si="9">SUM(R8:R10)</f>
        <v>0</v>
      </c>
      <c r="S11" s="263">
        <f t="shared" si="9"/>
        <v>0</v>
      </c>
      <c r="T11" s="263">
        <f t="shared" si="9"/>
        <v>0</v>
      </c>
      <c r="U11" s="263">
        <f t="shared" si="9"/>
        <v>0</v>
      </c>
      <c r="V11" s="263">
        <f t="shared" si="9"/>
        <v>0</v>
      </c>
      <c r="W11" s="263">
        <f t="shared" si="9"/>
        <v>0</v>
      </c>
      <c r="X11" s="264">
        <f t="shared" si="9"/>
        <v>3010491.9070000001</v>
      </c>
      <c r="Y11" s="264">
        <f t="shared" si="9"/>
        <v>2762017.7450000001</v>
      </c>
      <c r="Z11" s="264">
        <f t="shared" si="9"/>
        <v>248474.16199999984</v>
      </c>
      <c r="AA11" s="263">
        <f t="shared" si="9"/>
        <v>40284.163</v>
      </c>
      <c r="AB11" s="263">
        <f t="shared" si="9"/>
        <v>0.9</v>
      </c>
      <c r="AC11" s="263">
        <f t="shared" si="9"/>
        <v>40283.262999999999</v>
      </c>
      <c r="AD11" s="264">
        <f t="shared" si="9"/>
        <v>3051311.1999999997</v>
      </c>
      <c r="AE11" s="264">
        <f t="shared" si="9"/>
        <v>2762513.8259999999</v>
      </c>
      <c r="AF11" s="267">
        <f t="shared" si="9"/>
        <v>288797.37399999984</v>
      </c>
      <c r="AG11" s="300">
        <f t="shared" ref="AG11:AQ11" si="10">SUM(AG8:AG10)</f>
        <v>60533.866999999998</v>
      </c>
      <c r="AH11" s="269">
        <f t="shared" si="10"/>
        <v>32887.53</v>
      </c>
      <c r="AI11" s="269">
        <f t="shared" si="10"/>
        <v>228263.50699999984</v>
      </c>
      <c r="AJ11" s="269">
        <f t="shared" si="10"/>
        <v>5842.808</v>
      </c>
      <c r="AK11" s="269">
        <f t="shared" si="10"/>
        <v>654.06299999999999</v>
      </c>
      <c r="AL11" s="269">
        <f t="shared" si="10"/>
        <v>233452.25199999986</v>
      </c>
      <c r="AM11" s="269">
        <f t="shared" si="10"/>
        <v>1903728.398</v>
      </c>
      <c r="AN11" s="269">
        <f t="shared" si="10"/>
        <v>2135014.213</v>
      </c>
      <c r="AO11" s="269">
        <f t="shared" si="10"/>
        <v>2166.4370000003028</v>
      </c>
      <c r="AP11" s="269">
        <f t="shared" si="10"/>
        <v>983.13</v>
      </c>
      <c r="AQ11" s="269">
        <f t="shared" si="10"/>
        <v>0</v>
      </c>
      <c r="AR11" s="269">
        <f t="shared" si="7"/>
        <v>1183.3070000003027</v>
      </c>
      <c r="AS11" s="269">
        <f>SUM(AS8:AS10)</f>
        <v>10057.146999999999</v>
      </c>
      <c r="AT11" s="269">
        <f>SUM(AT8:AT10)</f>
        <v>0</v>
      </c>
      <c r="AU11" s="269">
        <f>SUM(AU8:AU10)</f>
        <v>0</v>
      </c>
      <c r="AV11" s="301">
        <f>SUM(AV8:AV10)</f>
        <v>11240.454000000302</v>
      </c>
      <c r="AW11" s="77" t="s">
        <v>163</v>
      </c>
    </row>
    <row r="12" spans="1:49" s="228" customFormat="1" ht="32.25" customHeight="1" x14ac:dyDescent="0.25">
      <c r="A12" s="377" t="s">
        <v>146</v>
      </c>
      <c r="B12" s="339" t="s">
        <v>6</v>
      </c>
      <c r="C12" s="206">
        <v>7.125</v>
      </c>
      <c r="D12" s="207"/>
      <c r="E12" s="208">
        <f>(C12-D12)</f>
        <v>7.125</v>
      </c>
      <c r="F12" s="207"/>
      <c r="G12" s="207"/>
      <c r="H12" s="208">
        <f t="shared" si="5"/>
        <v>0</v>
      </c>
      <c r="I12" s="207"/>
      <c r="J12" s="207"/>
      <c r="K12" s="208">
        <f>(I12-J12)</f>
        <v>0</v>
      </c>
      <c r="L12" s="209"/>
      <c r="M12" s="209"/>
      <c r="N12" s="208">
        <f t="shared" si="6"/>
        <v>0</v>
      </c>
      <c r="O12" s="209"/>
      <c r="P12" s="209"/>
      <c r="Q12" s="210">
        <f>(O12-P12)</f>
        <v>0</v>
      </c>
      <c r="R12" s="309"/>
      <c r="S12" s="310"/>
      <c r="T12" s="208">
        <f>(R12-S12)</f>
        <v>0</v>
      </c>
      <c r="U12" s="207"/>
      <c r="V12" s="207"/>
      <c r="W12" s="208">
        <f>(U12-V12)</f>
        <v>0</v>
      </c>
      <c r="X12" s="311"/>
      <c r="Y12" s="311"/>
      <c r="Z12" s="216">
        <f>(X12-Y12)</f>
        <v>0</v>
      </c>
      <c r="AA12" s="207">
        <v>3695.915</v>
      </c>
      <c r="AB12" s="207"/>
      <c r="AC12" s="208">
        <f t="shared" si="0"/>
        <v>3695.915</v>
      </c>
      <c r="AD12" s="216">
        <f>(C12+F12+I12+L12+O12+R12+U12+X12+AA12)</f>
        <v>3703.04</v>
      </c>
      <c r="AE12" s="216">
        <f>(D12+G12+J12+M12+P12+S12+V12+Y12+AB12)</f>
        <v>0</v>
      </c>
      <c r="AF12" s="217">
        <f>(E12+H12+K12+N12+Q12+T12+W12+Z12+AC12)</f>
        <v>3703.04</v>
      </c>
      <c r="AG12" s="123">
        <v>2881.9589999999998</v>
      </c>
      <c r="AH12" s="119">
        <v>0</v>
      </c>
      <c r="AI12" s="121">
        <f>(AF12-AG12)</f>
        <v>821.08100000000013</v>
      </c>
      <c r="AJ12" s="119">
        <v>300.99</v>
      </c>
      <c r="AK12" s="119">
        <v>713.93899999999996</v>
      </c>
      <c r="AL12" s="121">
        <f>((AI12+AJ12)-AK12)</f>
        <v>408.13200000000018</v>
      </c>
      <c r="AM12" s="312"/>
      <c r="AN12" s="119"/>
      <c r="AO12" s="121">
        <f>((AL12+AM12)-AN12)</f>
        <v>408.13200000000018</v>
      </c>
      <c r="AP12" s="119">
        <v>185</v>
      </c>
      <c r="AQ12" s="125"/>
      <c r="AR12" s="126">
        <f t="shared" si="7"/>
        <v>223.13200000000018</v>
      </c>
      <c r="AS12" s="121">
        <v>0</v>
      </c>
      <c r="AT12" s="121"/>
      <c r="AU12" s="121"/>
      <c r="AV12" s="329">
        <f>AR12+AS12+AT12+AU12</f>
        <v>223.13200000000018</v>
      </c>
      <c r="AW12" s="339" t="s">
        <v>6</v>
      </c>
    </row>
    <row r="13" spans="1:49" s="228" customFormat="1" ht="32.25" customHeight="1" x14ac:dyDescent="0.25">
      <c r="A13" s="378"/>
      <c r="B13" s="331" t="s">
        <v>257</v>
      </c>
      <c r="C13" s="206"/>
      <c r="D13" s="207"/>
      <c r="E13" s="208">
        <f>(C13-D13)</f>
        <v>0</v>
      </c>
      <c r="F13" s="207"/>
      <c r="G13" s="207"/>
      <c r="H13" s="208">
        <f t="shared" si="5"/>
        <v>0</v>
      </c>
      <c r="I13" s="207"/>
      <c r="J13" s="207"/>
      <c r="K13" s="208">
        <f>(I13-J13)</f>
        <v>0</v>
      </c>
      <c r="L13" s="207"/>
      <c r="M13" s="209"/>
      <c r="N13" s="208">
        <f t="shared" si="6"/>
        <v>0</v>
      </c>
      <c r="O13" s="207"/>
      <c r="P13" s="207"/>
      <c r="Q13" s="210">
        <f>(O13-P13)</f>
        <v>0</v>
      </c>
      <c r="R13" s="206"/>
      <c r="S13" s="207"/>
      <c r="T13" s="208">
        <f>(R13-S13)</f>
        <v>0</v>
      </c>
      <c r="U13" s="207"/>
      <c r="V13" s="207"/>
      <c r="W13" s="208">
        <f>(U13-V13)</f>
        <v>0</v>
      </c>
      <c r="X13" s="209"/>
      <c r="Y13" s="209"/>
      <c r="Z13" s="216">
        <f>(X13-Y13)</f>
        <v>0</v>
      </c>
      <c r="AA13" s="207">
        <v>11652.075999999999</v>
      </c>
      <c r="AB13" s="207">
        <v>0</v>
      </c>
      <c r="AC13" s="208">
        <f>(AA13-AB13)</f>
        <v>11652.075999999999</v>
      </c>
      <c r="AD13" s="216">
        <f>(C13+F13+I13+L13+O13+R13+U13+X13+AA13)</f>
        <v>11652.075999999999</v>
      </c>
      <c r="AE13" s="216">
        <f>(D13+G13+J13+M13+P13+S13+V13+Y13+AB13)</f>
        <v>0</v>
      </c>
      <c r="AF13" s="217">
        <f>(E13+H13+K13+N13+Q13+T13+W13+Z13+AC13)</f>
        <v>11652.075999999999</v>
      </c>
      <c r="AG13" s="123">
        <v>23926.287</v>
      </c>
      <c r="AH13" s="119">
        <v>17335.633000000002</v>
      </c>
      <c r="AI13" s="121">
        <f>(AF13-AG13)</f>
        <v>-12274.211000000001</v>
      </c>
      <c r="AJ13" s="119">
        <v>26739.021000000001</v>
      </c>
      <c r="AK13" s="119">
        <v>11227.614</v>
      </c>
      <c r="AL13" s="121">
        <f>((AI13+AJ13)-AK13)</f>
        <v>3237.1959999999999</v>
      </c>
      <c r="AM13" s="119"/>
      <c r="AN13" s="124"/>
      <c r="AO13" s="280">
        <f>((AL13+AM13)-AN13)</f>
        <v>3237.1959999999999</v>
      </c>
      <c r="AP13" s="119">
        <v>185.755</v>
      </c>
      <c r="AQ13" s="125"/>
      <c r="AR13" s="121">
        <f t="shared" si="7"/>
        <v>3051.4409999999998</v>
      </c>
      <c r="AS13" s="121">
        <v>6315.6779999999999</v>
      </c>
      <c r="AT13" s="121"/>
      <c r="AU13" s="121"/>
      <c r="AV13" s="329">
        <f>AR13+AS13+AT13+AU13</f>
        <v>9367.1189999999988</v>
      </c>
      <c r="AW13" s="331" t="s">
        <v>257</v>
      </c>
    </row>
    <row r="14" spans="1:49" s="228" customFormat="1" ht="32.25" customHeight="1" x14ac:dyDescent="0.25">
      <c r="A14" s="379"/>
      <c r="B14" s="77" t="s">
        <v>145</v>
      </c>
      <c r="C14" s="263">
        <f t="shared" ref="C14:Q14" si="11">SUM(C12:C13)</f>
        <v>7.125</v>
      </c>
      <c r="D14" s="263">
        <f t="shared" si="11"/>
        <v>0</v>
      </c>
      <c r="E14" s="263">
        <f t="shared" si="11"/>
        <v>7.125</v>
      </c>
      <c r="F14" s="263">
        <f t="shared" si="11"/>
        <v>0</v>
      </c>
      <c r="G14" s="263">
        <f t="shared" si="11"/>
        <v>0</v>
      </c>
      <c r="H14" s="263">
        <f t="shared" si="11"/>
        <v>0</v>
      </c>
      <c r="I14" s="263">
        <f t="shared" si="11"/>
        <v>0</v>
      </c>
      <c r="J14" s="263">
        <f t="shared" si="11"/>
        <v>0</v>
      </c>
      <c r="K14" s="263">
        <f t="shared" si="11"/>
        <v>0</v>
      </c>
      <c r="L14" s="264">
        <f t="shared" si="11"/>
        <v>0</v>
      </c>
      <c r="M14" s="264">
        <f t="shared" si="11"/>
        <v>0</v>
      </c>
      <c r="N14" s="263">
        <f t="shared" si="11"/>
        <v>0</v>
      </c>
      <c r="O14" s="264">
        <f t="shared" si="11"/>
        <v>0</v>
      </c>
      <c r="P14" s="264">
        <f t="shared" si="11"/>
        <v>0</v>
      </c>
      <c r="Q14" s="265">
        <f t="shared" si="11"/>
        <v>0</v>
      </c>
      <c r="R14" s="314">
        <f t="shared" ref="R14:AF14" si="12">SUM(R12:R13)</f>
        <v>0</v>
      </c>
      <c r="S14" s="264">
        <f t="shared" si="12"/>
        <v>0</v>
      </c>
      <c r="T14" s="263">
        <f t="shared" si="12"/>
        <v>0</v>
      </c>
      <c r="U14" s="263">
        <f t="shared" si="12"/>
        <v>0</v>
      </c>
      <c r="V14" s="263">
        <f t="shared" si="12"/>
        <v>0</v>
      </c>
      <c r="W14" s="263">
        <f t="shared" si="12"/>
        <v>0</v>
      </c>
      <c r="X14" s="264">
        <f t="shared" si="12"/>
        <v>0</v>
      </c>
      <c r="Y14" s="264">
        <f t="shared" si="12"/>
        <v>0</v>
      </c>
      <c r="Z14" s="264">
        <f t="shared" si="12"/>
        <v>0</v>
      </c>
      <c r="AA14" s="263">
        <f t="shared" si="12"/>
        <v>15347.990999999998</v>
      </c>
      <c r="AB14" s="263">
        <f t="shared" si="12"/>
        <v>0</v>
      </c>
      <c r="AC14" s="263">
        <f t="shared" si="12"/>
        <v>15347.990999999998</v>
      </c>
      <c r="AD14" s="264">
        <f t="shared" si="12"/>
        <v>15355.115999999998</v>
      </c>
      <c r="AE14" s="264">
        <f t="shared" si="12"/>
        <v>0</v>
      </c>
      <c r="AF14" s="267">
        <f t="shared" si="12"/>
        <v>15355.115999999998</v>
      </c>
      <c r="AG14" s="268">
        <f t="shared" ref="AG14:AV14" si="13">SUM(AG12:AG13)</f>
        <v>26808.245999999999</v>
      </c>
      <c r="AH14" s="269">
        <f t="shared" si="13"/>
        <v>17335.633000000002</v>
      </c>
      <c r="AI14" s="269">
        <f t="shared" si="13"/>
        <v>-11453.130000000001</v>
      </c>
      <c r="AJ14" s="269">
        <f t="shared" si="13"/>
        <v>27040.011000000002</v>
      </c>
      <c r="AK14" s="269">
        <f t="shared" si="13"/>
        <v>11941.553</v>
      </c>
      <c r="AL14" s="269">
        <f t="shared" si="13"/>
        <v>3645.328</v>
      </c>
      <c r="AM14" s="269">
        <f t="shared" si="13"/>
        <v>0</v>
      </c>
      <c r="AN14" s="269">
        <f t="shared" si="13"/>
        <v>0</v>
      </c>
      <c r="AO14" s="269">
        <f t="shared" si="13"/>
        <v>3645.328</v>
      </c>
      <c r="AP14" s="269">
        <f t="shared" si="13"/>
        <v>370.755</v>
      </c>
      <c r="AQ14" s="127">
        <f t="shared" si="13"/>
        <v>0</v>
      </c>
      <c r="AR14" s="127">
        <f t="shared" si="13"/>
        <v>3274.5729999999999</v>
      </c>
      <c r="AS14" s="269">
        <f t="shared" si="13"/>
        <v>6315.6779999999999</v>
      </c>
      <c r="AT14" s="269">
        <f t="shared" si="13"/>
        <v>0</v>
      </c>
      <c r="AU14" s="269">
        <f t="shared" si="13"/>
        <v>0</v>
      </c>
      <c r="AV14" s="270">
        <f t="shared" si="13"/>
        <v>9590.2509999999984</v>
      </c>
      <c r="AW14" s="77" t="s">
        <v>145</v>
      </c>
    </row>
    <row r="15" spans="1:49" ht="32.25" customHeight="1" x14ac:dyDescent="0.25">
      <c r="A15" s="420" t="s">
        <v>181</v>
      </c>
      <c r="B15" s="421"/>
      <c r="C15" s="211">
        <f t="shared" ref="C15:Q15" si="14">SUM(C14,C11,C7)</f>
        <v>7.125</v>
      </c>
      <c r="D15" s="212">
        <f t="shared" si="14"/>
        <v>0</v>
      </c>
      <c r="E15" s="212">
        <f t="shared" si="14"/>
        <v>7.125</v>
      </c>
      <c r="F15" s="212">
        <f t="shared" si="14"/>
        <v>2956.8909999999996</v>
      </c>
      <c r="G15" s="212">
        <f t="shared" si="14"/>
        <v>53.526000000000003</v>
      </c>
      <c r="H15" s="212">
        <f t="shared" si="14"/>
        <v>2903.3649999999998</v>
      </c>
      <c r="I15" s="213">
        <f t="shared" si="14"/>
        <v>693199.94300000009</v>
      </c>
      <c r="J15" s="213">
        <f t="shared" si="14"/>
        <v>680130.79999999993</v>
      </c>
      <c r="K15" s="212">
        <f t="shared" si="14"/>
        <v>13069.143000000067</v>
      </c>
      <c r="L15" s="213">
        <f t="shared" si="14"/>
        <v>795948.66599999997</v>
      </c>
      <c r="M15" s="213">
        <f t="shared" si="14"/>
        <v>202761.796</v>
      </c>
      <c r="N15" s="212">
        <f t="shared" si="14"/>
        <v>593186.87</v>
      </c>
      <c r="O15" s="213">
        <f t="shared" si="14"/>
        <v>87493.785999999993</v>
      </c>
      <c r="P15" s="213">
        <f t="shared" si="14"/>
        <v>53634.824999999997</v>
      </c>
      <c r="Q15" s="214">
        <f t="shared" si="14"/>
        <v>33858.960999999996</v>
      </c>
      <c r="R15" s="218">
        <f t="shared" ref="R15:AF15" si="15">SUM(R14,R11,R7)</f>
        <v>0</v>
      </c>
      <c r="S15" s="213">
        <f t="shared" si="15"/>
        <v>0</v>
      </c>
      <c r="T15" s="212">
        <f t="shared" si="15"/>
        <v>0</v>
      </c>
      <c r="U15" s="212">
        <f t="shared" si="15"/>
        <v>0</v>
      </c>
      <c r="V15" s="212">
        <f t="shared" si="15"/>
        <v>0</v>
      </c>
      <c r="W15" s="212">
        <f t="shared" si="15"/>
        <v>0</v>
      </c>
      <c r="X15" s="213">
        <f t="shared" si="15"/>
        <v>3021005.9070000001</v>
      </c>
      <c r="Y15" s="213">
        <f t="shared" si="15"/>
        <v>2770889.9890000001</v>
      </c>
      <c r="Z15" s="213">
        <f t="shared" si="15"/>
        <v>250115.91799999983</v>
      </c>
      <c r="AA15" s="212">
        <f t="shared" si="15"/>
        <v>70921.03899999999</v>
      </c>
      <c r="AB15" s="212">
        <f t="shared" si="15"/>
        <v>386.64</v>
      </c>
      <c r="AC15" s="212">
        <f t="shared" si="15"/>
        <v>70534.399000000005</v>
      </c>
      <c r="AD15" s="213">
        <f t="shared" si="15"/>
        <v>4671533.3569999998</v>
      </c>
      <c r="AE15" s="213">
        <f t="shared" si="15"/>
        <v>3707857.5759999999</v>
      </c>
      <c r="AF15" s="219">
        <f t="shared" si="15"/>
        <v>963675.78099999973</v>
      </c>
      <c r="AG15" s="122">
        <f t="shared" ref="AG15:AV15" si="16">SUM(AG14,AG11,AG7)</f>
        <v>611040.56999999995</v>
      </c>
      <c r="AH15" s="120">
        <f t="shared" si="16"/>
        <v>413050.57500000001</v>
      </c>
      <c r="AI15" s="120">
        <f t="shared" si="16"/>
        <v>352635.21099999989</v>
      </c>
      <c r="AJ15" s="120">
        <f t="shared" si="16"/>
        <v>64213.303</v>
      </c>
      <c r="AK15" s="120">
        <f t="shared" si="16"/>
        <v>33936.847000000002</v>
      </c>
      <c r="AL15" s="120">
        <f t="shared" si="16"/>
        <v>382911.6669999999</v>
      </c>
      <c r="AM15" s="120">
        <f t="shared" si="16"/>
        <v>1906502.6910000001</v>
      </c>
      <c r="AN15" s="120">
        <f t="shared" si="16"/>
        <v>2135760.3930000002</v>
      </c>
      <c r="AO15" s="120">
        <f t="shared" si="16"/>
        <v>153653.96500000035</v>
      </c>
      <c r="AP15" s="120">
        <f t="shared" si="16"/>
        <v>18318.584999999999</v>
      </c>
      <c r="AQ15" s="120">
        <f t="shared" si="16"/>
        <v>3082.2669999999998</v>
      </c>
      <c r="AR15" s="127">
        <f t="shared" si="16"/>
        <v>138417.64700000035</v>
      </c>
      <c r="AS15" s="120">
        <f t="shared" si="16"/>
        <v>-240951.80100000001</v>
      </c>
      <c r="AT15" s="120">
        <f t="shared" si="16"/>
        <v>0</v>
      </c>
      <c r="AU15" s="120">
        <f t="shared" si="16"/>
        <v>0</v>
      </c>
      <c r="AV15" s="128">
        <f t="shared" si="16"/>
        <v>-102534.15399999966</v>
      </c>
      <c r="AW15" s="69" t="s">
        <v>196</v>
      </c>
    </row>
  </sheetData>
  <mergeCells count="33">
    <mergeCell ref="AK3:AK4"/>
    <mergeCell ref="AU3:AU4"/>
    <mergeCell ref="AN3:AN4"/>
    <mergeCell ref="AQ3:AQ4"/>
    <mergeCell ref="AW3:AW4"/>
    <mergeCell ref="AO3:AO4"/>
    <mergeCell ref="AL3:AL4"/>
    <mergeCell ref="AS3:AS4"/>
    <mergeCell ref="AV3:AV4"/>
    <mergeCell ref="AP3:AP4"/>
    <mergeCell ref="AR3:AR4"/>
    <mergeCell ref="AM3:AM4"/>
    <mergeCell ref="U3:W3"/>
    <mergeCell ref="A3:A4"/>
    <mergeCell ref="B3:B4"/>
    <mergeCell ref="A5:A7"/>
    <mergeCell ref="C3:E3"/>
    <mergeCell ref="F3:H3"/>
    <mergeCell ref="I3:K3"/>
    <mergeCell ref="L3:N3"/>
    <mergeCell ref="O3:Q3"/>
    <mergeCell ref="A15:B15"/>
    <mergeCell ref="A8:A11"/>
    <mergeCell ref="A12:A14"/>
    <mergeCell ref="R3:T3"/>
    <mergeCell ref="AV2:AW2"/>
    <mergeCell ref="AA3:AC3"/>
    <mergeCell ref="AG3:AH3"/>
    <mergeCell ref="AD3:AF3"/>
    <mergeCell ref="AI3:AI4"/>
    <mergeCell ref="AJ3:AJ4"/>
    <mergeCell ref="X3:Z3"/>
    <mergeCell ref="AT3:AT4"/>
  </mergeCells>
  <phoneticPr fontId="1"/>
  <printOptions gridLinesSet="0"/>
  <pageMargins left="0.39370078740157483" right="0.47244094488188981" top="0.74803149606299213" bottom="0.74803149606299213" header="0.31496062992125984" footer="0.31496062992125984"/>
  <pageSetup paperSize="9" scale="89" firstPageNumber="40" orientation="landscape" useFirstPageNumber="1" r:id="rId1"/>
  <headerFooter alignWithMargins="0"/>
  <colBreaks count="2" manualBreakCount="2">
    <brk id="17" max="14" man="1"/>
    <brk id="32" max="14" man="1"/>
  </colBreaks>
  <ignoredErrors>
    <ignoredError sqref="E8:H8 AI11:AO11 AV11 E11:Q11 F9:G9 R9:S9 AR9:AR11 K8:Q8 Z7:Z8 AC8:AF8 E10:F10 AC10:AF10 Z10 R11:AF11 R8:W8 R10:W10 I9:J9 L9:M9 O9:P9 U9:V9 H10:Q10 E7 H7 K7 N7 Q7 T7 W7 AC7:AF7 AI7 AL7 AO7 AR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12</vt:i4>
      </vt:variant>
    </vt:vector>
  </HeadingPairs>
  <TitlesOfParts>
    <vt:vector size="17" baseType="lpstr">
      <vt:lpstr>組織</vt:lpstr>
      <vt:lpstr>事業1</vt:lpstr>
      <vt:lpstr>事業2</vt:lpstr>
      <vt:lpstr>貸借</vt:lpstr>
      <vt:lpstr>損益</vt:lpstr>
      <vt:lpstr>事業1!Print_Area</vt:lpstr>
      <vt:lpstr>事業2!Print_Area</vt:lpstr>
      <vt:lpstr>組織!Print_Area</vt:lpstr>
      <vt:lpstr>損益!Print_Area</vt:lpstr>
      <vt:lpstr>貸借!Print_Area</vt:lpstr>
      <vt:lpstr>事業1!Print_Area_MI</vt:lpstr>
      <vt:lpstr>事業2!Print_Area_MI</vt:lpstr>
      <vt:lpstr>組織!Print_Area_MI</vt:lpstr>
      <vt:lpstr>損益!Print_Area_MI</vt:lpstr>
      <vt:lpstr>貸借!Print_Area_MI</vt:lpstr>
      <vt:lpstr>事業2!Print_Titles_MI</vt:lpstr>
      <vt:lpstr>損益!Print_Titles_MI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 修</dc:creator>
  <cp:lastModifiedBy>佐藤　ありさ</cp:lastModifiedBy>
  <cp:lastPrinted>2026-04-22T06:58:40Z</cp:lastPrinted>
  <dcterms:created xsi:type="dcterms:W3CDTF">1997-12-19T07:52:19Z</dcterms:created>
  <dcterms:modified xsi:type="dcterms:W3CDTF">2026-04-23T02:14:33Z</dcterms:modified>
</cp:coreProperties>
</file>