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142300_疾病感染症対策課_難病対策班\50　指定医・指定医療機関（H31.4～）\HP関係\R8.3.31時点\"/>
    </mc:Choice>
  </mc:AlternateContent>
  <bookViews>
    <workbookView xWindow="0" yWindow="0" windowWidth="20490" windowHeight="6780"/>
  </bookViews>
  <sheets>
    <sheet name="指定医（小慢）" sheetId="1" r:id="rId1"/>
  </sheets>
  <definedNames>
    <definedName name="_xlnm._FilterDatabase" localSheetId="0" hidden="1">'指定医（小慢）'!$B$1:$G$167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F2" i="1"/>
  <c r="F3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F15" i="1"/>
  <c r="E16" i="1"/>
  <c r="F16" i="1"/>
  <c r="F17" i="1"/>
  <c r="E18" i="1"/>
  <c r="F18" i="1"/>
  <c r="E19" i="1"/>
  <c r="F19" i="1"/>
  <c r="E20" i="1"/>
  <c r="F20" i="1"/>
  <c r="F21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F34" i="1"/>
  <c r="F35" i="1"/>
  <c r="F36" i="1"/>
  <c r="F37" i="1"/>
  <c r="F38" i="1"/>
  <c r="F39" i="1"/>
  <c r="E40" i="1"/>
  <c r="F40" i="1"/>
  <c r="E41" i="1"/>
  <c r="F41" i="1"/>
  <c r="E42" i="1"/>
  <c r="F42" i="1"/>
  <c r="F43" i="1"/>
  <c r="F44" i="1"/>
  <c r="E45" i="1"/>
  <c r="F45" i="1"/>
  <c r="E46" i="1"/>
  <c r="F46" i="1"/>
  <c r="F47" i="1"/>
  <c r="E48" i="1"/>
  <c r="F48" i="1"/>
  <c r="F49" i="1"/>
  <c r="E51" i="1"/>
  <c r="F51" i="1"/>
  <c r="F52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F60" i="1"/>
  <c r="F61" i="1"/>
  <c r="F62" i="1"/>
  <c r="F63" i="1"/>
  <c r="F64" i="1"/>
  <c r="F65" i="1"/>
  <c r="F66" i="1"/>
  <c r="F67" i="1"/>
  <c r="E68" i="1"/>
  <c r="F68" i="1"/>
  <c r="E69" i="1"/>
  <c r="F69" i="1"/>
  <c r="E70" i="1"/>
  <c r="F70" i="1"/>
  <c r="E71" i="1"/>
  <c r="F71" i="1"/>
  <c r="E72" i="1"/>
  <c r="F72" i="1"/>
  <c r="F73" i="1"/>
  <c r="F74" i="1"/>
  <c r="E75" i="1"/>
  <c r="F75" i="1"/>
  <c r="E76" i="1"/>
  <c r="F76" i="1"/>
  <c r="E77" i="1"/>
  <c r="F77" i="1"/>
  <c r="F78" i="1"/>
  <c r="F79" i="1"/>
  <c r="E80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E109" i="1"/>
  <c r="F109" i="1"/>
  <c r="F110" i="1"/>
  <c r="E111" i="1"/>
  <c r="F111" i="1"/>
  <c r="E112" i="1"/>
  <c r="F112" i="1"/>
  <c r="E113" i="1"/>
  <c r="F113" i="1"/>
  <c r="F114" i="1"/>
  <c r="F115" i="1"/>
  <c r="E116" i="1"/>
  <c r="F116" i="1"/>
  <c r="F117" i="1"/>
  <c r="E118" i="1"/>
  <c r="F118" i="1"/>
  <c r="F119" i="1"/>
  <c r="E120" i="1"/>
  <c r="F120" i="1"/>
  <c r="E121" i="1"/>
  <c r="F121" i="1"/>
  <c r="E122" i="1"/>
  <c r="F122" i="1"/>
  <c r="E123" i="1"/>
  <c r="F123" i="1"/>
  <c r="E124" i="1"/>
  <c r="F124" i="1"/>
  <c r="F125" i="1"/>
  <c r="F126" i="1"/>
  <c r="F127" i="1"/>
  <c r="F128" i="1"/>
  <c r="F129" i="1"/>
  <c r="F130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F138" i="1"/>
  <c r="F139" i="1"/>
  <c r="E140" i="1"/>
  <c r="F140" i="1"/>
  <c r="F141" i="1"/>
  <c r="F142" i="1"/>
  <c r="E143" i="1"/>
  <c r="F143" i="1"/>
  <c r="E144" i="1"/>
  <c r="F144" i="1"/>
  <c r="F145" i="1"/>
  <c r="E146" i="1"/>
  <c r="F146" i="1"/>
  <c r="E147" i="1"/>
  <c r="F147" i="1"/>
  <c r="F148" i="1"/>
  <c r="E149" i="1"/>
  <c r="F149" i="1"/>
  <c r="E150" i="1"/>
  <c r="F150" i="1"/>
  <c r="E151" i="1"/>
  <c r="F151" i="1"/>
  <c r="F152" i="1"/>
  <c r="E153" i="1"/>
  <c r="F153" i="1"/>
  <c r="E154" i="1"/>
  <c r="F154" i="1"/>
  <c r="E155" i="1"/>
  <c r="F155" i="1"/>
  <c r="F156" i="1"/>
  <c r="F157" i="1"/>
  <c r="E158" i="1"/>
  <c r="F158" i="1"/>
  <c r="E159" i="1"/>
  <c r="F159" i="1"/>
  <c r="E160" i="1"/>
  <c r="F160" i="1"/>
  <c r="E161" i="1"/>
  <c r="F161" i="1"/>
  <c r="F162" i="1"/>
  <c r="E163" i="1"/>
  <c r="F163" i="1"/>
  <c r="E164" i="1"/>
  <c r="F164" i="1"/>
  <c r="E165" i="1"/>
  <c r="F165" i="1"/>
  <c r="E166" i="1"/>
  <c r="F166" i="1"/>
  <c r="F167" i="1"/>
</calcChain>
</file>

<file path=xl/sharedStrings.xml><?xml version="1.0" encoding="utf-8"?>
<sst xmlns="http://schemas.openxmlformats.org/spreadsheetml/2006/main" count="753" uniqueCount="379">
  <si>
    <t>脳神経外科</t>
  </si>
  <si>
    <t>亘理郡山元町高瀬字合戦原　１００</t>
  </si>
  <si>
    <t>独立行政法人国立病院機構宮城病院</t>
  </si>
  <si>
    <t>安藤　肇史</t>
  </si>
  <si>
    <t>小児慢性指定指定医</t>
  </si>
  <si>
    <t>眼科</t>
  </si>
  <si>
    <t>すずむら眼科</t>
  </si>
  <si>
    <t>鈴村　幸史</t>
  </si>
  <si>
    <t>医療法人社団公成会　わく沢眼科医院</t>
  </si>
  <si>
    <t>涌澤　亮介</t>
  </si>
  <si>
    <t>内科、糖尿病内科</t>
  </si>
  <si>
    <t>名取とおる内科・糖尿病クリニック</t>
  </si>
  <si>
    <t>鈴木亨</t>
  </si>
  <si>
    <t>内科</t>
  </si>
  <si>
    <t>鈴木　裕</t>
  </si>
  <si>
    <t>アレルギー科、耳鼻いんこう科</t>
  </si>
  <si>
    <t>名取市高舘吉田字前沖２１１番地４</t>
  </si>
  <si>
    <t>かくだ西川耳鼻咽喉科クリニック</t>
  </si>
  <si>
    <t>西川　仁</t>
  </si>
  <si>
    <t>血液内科</t>
  </si>
  <si>
    <t>宮城県立がんセンター</t>
  </si>
  <si>
    <t>原崎　頼子</t>
  </si>
  <si>
    <t>研修を受けた小児慢性指定医</t>
  </si>
  <si>
    <t>佐々木　治</t>
  </si>
  <si>
    <t>臨床検査科</t>
  </si>
  <si>
    <t>遠宮　靖雄</t>
  </si>
  <si>
    <t>頭頸部外科</t>
  </si>
  <si>
    <t>地方独立行政法人宮城県立病院機構　宮城県立がんセンター</t>
  </si>
  <si>
    <t>中目　亜矢子</t>
  </si>
  <si>
    <t>外科</t>
  </si>
  <si>
    <t>本吉郡南三陸町志津川字沼田１４番地３</t>
  </si>
  <si>
    <t>南三陸病院（本吉郡南三陸町）</t>
  </si>
  <si>
    <t>初貝　和明</t>
  </si>
  <si>
    <t>小児科</t>
  </si>
  <si>
    <t>富谷市明石台七丁目１番５</t>
  </si>
  <si>
    <t>医療法人恵尚会　Town Clinic en</t>
  </si>
  <si>
    <t>宮森　拓也</t>
  </si>
  <si>
    <t>鎌田　文顕</t>
  </si>
  <si>
    <t>あかいし台眼科</t>
  </si>
  <si>
    <t>村上　和子</t>
  </si>
  <si>
    <t>富谷あさの良視眼科</t>
  </si>
  <si>
    <t>浅野　良視</t>
  </si>
  <si>
    <t>内科、循環器内科</t>
  </si>
  <si>
    <t>富谷市上桜木２丁目１番地６</t>
  </si>
  <si>
    <t>医療法人　盟陽会　富谷中央病院</t>
  </si>
  <si>
    <t>佐々木　賢二</t>
  </si>
  <si>
    <t>皮膚科</t>
  </si>
  <si>
    <t>富谷中央病院</t>
  </si>
  <si>
    <t>加藤　保信</t>
  </si>
  <si>
    <t>内科、小児科</t>
  </si>
  <si>
    <t>富谷医院</t>
  </si>
  <si>
    <t>齋藤　千恵</t>
  </si>
  <si>
    <t>医療法人社団登和会富谷医院</t>
  </si>
  <si>
    <t>林　千代</t>
  </si>
  <si>
    <t>白石市福岡蔵本字下原沖３６番地</t>
  </si>
  <si>
    <t>公立刈田綜合病院</t>
  </si>
  <si>
    <t>松田　直</t>
  </si>
  <si>
    <t>柿崎小児科</t>
  </si>
  <si>
    <t>柿崎　周平</t>
  </si>
  <si>
    <t>小児科、内科</t>
  </si>
  <si>
    <t>つつみ内科外科こどもクリニック</t>
  </si>
  <si>
    <t>堤　和泉</t>
  </si>
  <si>
    <t>内科、血液内科、リウマチ科、アレルギー科、消化器科、小児科</t>
  </si>
  <si>
    <t>東松島市赤井字南一　２２３</t>
  </si>
  <si>
    <t>ししど内科クリニック</t>
  </si>
  <si>
    <t>宍戸　友明</t>
  </si>
  <si>
    <t>医療法人社団仙石病院</t>
  </si>
  <si>
    <t>小川　欣一</t>
  </si>
  <si>
    <t>神山　クリニック</t>
  </si>
  <si>
    <t>神山　美香</t>
  </si>
  <si>
    <t>内科、小児科、循環器内科、呼吸器内科</t>
  </si>
  <si>
    <t>登米市豊里町横町６０</t>
  </si>
  <si>
    <t>医療法人社団豊衛会佐藤医院</t>
  </si>
  <si>
    <t>佐藤　衛</t>
  </si>
  <si>
    <t>内科、外科、皮膚科</t>
  </si>
  <si>
    <t>登米市迫町佐沼字南元丁７２</t>
  </si>
  <si>
    <t>医療法人社団やまと　やまと在宅診療所登米</t>
  </si>
  <si>
    <t>田上　佑輔</t>
  </si>
  <si>
    <t>耳鼻いんこう科</t>
  </si>
  <si>
    <t>さぬま中央クリニック</t>
  </si>
  <si>
    <t>下村　明</t>
  </si>
  <si>
    <t>登米市迫町佐沼字下田中２５</t>
  </si>
  <si>
    <t>登米市立登米市民病院</t>
  </si>
  <si>
    <t>三浦　拓人</t>
  </si>
  <si>
    <t>髙橋　賢治</t>
  </si>
  <si>
    <t>小出医院</t>
  </si>
  <si>
    <t>小出　佳代子</t>
  </si>
  <si>
    <t>内科、循環器内科、呼吸器内科</t>
  </si>
  <si>
    <t>医療法人健心会　おおたおおたにクリニック</t>
  </si>
  <si>
    <t>大谷　宏紀</t>
  </si>
  <si>
    <t>太田　潤</t>
  </si>
  <si>
    <t>みうら眼科医院</t>
  </si>
  <si>
    <t>三浦　俊之</t>
  </si>
  <si>
    <t>内科、消化器内科</t>
  </si>
  <si>
    <t>尾花内科クリニック</t>
  </si>
  <si>
    <t>尾花　伸哉</t>
  </si>
  <si>
    <t>かしまだい中央眼科</t>
  </si>
  <si>
    <t>諏訪　信彦</t>
  </si>
  <si>
    <t>糖尿病代謝・内分泌内科</t>
  </si>
  <si>
    <t>大崎市古川穂波三丁目８番１号</t>
  </si>
  <si>
    <t>大崎市民病院</t>
  </si>
  <si>
    <t>萱場　瑶子</t>
  </si>
  <si>
    <t>秋　はるか</t>
  </si>
  <si>
    <t>糖尿病・代謝内科</t>
  </si>
  <si>
    <t>小野寺　啓</t>
  </si>
  <si>
    <t>星　菜美子</t>
  </si>
  <si>
    <t>山本　淳平</t>
  </si>
  <si>
    <t>北西　龍太</t>
  </si>
  <si>
    <t>腎臓・内分泌内科</t>
  </si>
  <si>
    <t>大崎市古川穂波３丁目８番１号</t>
  </si>
  <si>
    <t>工藤　正孝</t>
  </si>
  <si>
    <t>薄井　正寛</t>
  </si>
  <si>
    <t>医療法人社団　古川中央眼科</t>
  </si>
  <si>
    <t>菊地　玄</t>
  </si>
  <si>
    <t>工藤　仁</t>
  </si>
  <si>
    <t>工藤　砂織</t>
  </si>
  <si>
    <t>古川駅南耳鼻咽喉科</t>
  </si>
  <si>
    <t>佐竹　順一</t>
  </si>
  <si>
    <t>皮膚科、泌尿器科</t>
  </si>
  <si>
    <t>多賀城市八幡４ー３ー８</t>
  </si>
  <si>
    <t>大井皮膚科泌尿器科医院</t>
  </si>
  <si>
    <t>大井　知教</t>
  </si>
  <si>
    <t>内科、消化器内科、糖尿病内科</t>
  </si>
  <si>
    <t>よしづみ内科・糖尿病クリニック</t>
  </si>
  <si>
    <t>善積　信介</t>
  </si>
  <si>
    <t>整形外科</t>
  </si>
  <si>
    <t>多賀城市大代　５ー１ー１</t>
  </si>
  <si>
    <t>藤野整形外科</t>
  </si>
  <si>
    <t>藤野　茂</t>
  </si>
  <si>
    <t>医療法人社団信和会ものうファミリークリニック</t>
  </si>
  <si>
    <t>河野　秀信</t>
  </si>
  <si>
    <t>石巻市中浦一丁目２番１１１号</t>
  </si>
  <si>
    <t>医療法人清芳会中浦内科医院</t>
  </si>
  <si>
    <t>佐藤　純</t>
  </si>
  <si>
    <t>石巻市中浦１丁目２番１１１号</t>
  </si>
  <si>
    <t>大石　千明</t>
  </si>
  <si>
    <t>脳神経内科</t>
  </si>
  <si>
    <t>医療法人社団健育会　石巻健育会病院</t>
  </si>
  <si>
    <t>永野　功</t>
  </si>
  <si>
    <t>内科、循環器科、リハビリテーション科、脳神経内科</t>
  </si>
  <si>
    <t>医療法人社団 健育会 石巻健育会病院</t>
  </si>
  <si>
    <t>永野 功</t>
  </si>
  <si>
    <t>土井眼科クリニック</t>
  </si>
  <si>
    <t>土井　洋</t>
  </si>
  <si>
    <t>石巻市蛇田西道下71</t>
  </si>
  <si>
    <t>石巻赤十字病院</t>
  </si>
  <si>
    <t>天貝　諒</t>
  </si>
  <si>
    <t>池田整形外科医院</t>
  </si>
  <si>
    <t>池田　理一郎</t>
  </si>
  <si>
    <t>石巻市蛇田字西道下７１番地</t>
  </si>
  <si>
    <t>深瀬　耕二</t>
  </si>
  <si>
    <t>循環器内科</t>
  </si>
  <si>
    <t>山中　多聞</t>
  </si>
  <si>
    <t>神経内科</t>
  </si>
  <si>
    <t>石巻市蛇田字西道下71番地</t>
  </si>
  <si>
    <t>及川　崇紀</t>
  </si>
  <si>
    <t>石巻市蛇田字西道下７1</t>
  </si>
  <si>
    <t>加納　伸介</t>
  </si>
  <si>
    <t>黒木　茂</t>
  </si>
  <si>
    <t>小児外科</t>
  </si>
  <si>
    <t>西　功太郎</t>
  </si>
  <si>
    <t>遺伝診療センター</t>
  </si>
  <si>
    <t>湊川　真理</t>
  </si>
  <si>
    <t>産婦人科</t>
  </si>
  <si>
    <t>黒澤　靖大</t>
  </si>
  <si>
    <t>石巻市蛇田字西道下７１</t>
  </si>
  <si>
    <t>宇根岡　慧</t>
  </si>
  <si>
    <t>呼吸器内科</t>
  </si>
  <si>
    <t>石巻市蛇田字西道下71</t>
  </si>
  <si>
    <t>石田　雅嗣</t>
  </si>
  <si>
    <t>中嶌　真治</t>
  </si>
  <si>
    <t>石川　修一</t>
  </si>
  <si>
    <t>赤間　裕良</t>
  </si>
  <si>
    <t>消化器内科</t>
  </si>
  <si>
    <t>海野　純</t>
  </si>
  <si>
    <t>赤羽　武弘</t>
  </si>
  <si>
    <t>大原　勝人</t>
  </si>
  <si>
    <t>花釜　正和</t>
  </si>
  <si>
    <t>心臓血管外科</t>
  </si>
  <si>
    <t>篠崎　滋</t>
  </si>
  <si>
    <t>乳腺外科</t>
  </si>
  <si>
    <t>佐藤　馨</t>
  </si>
  <si>
    <t>伊藤　健</t>
  </si>
  <si>
    <t>矢内　勝</t>
  </si>
  <si>
    <t>髙川　真徳</t>
  </si>
  <si>
    <t>小林　誠一</t>
  </si>
  <si>
    <t>市川　宏文</t>
  </si>
  <si>
    <t>呼吸器外科</t>
  </si>
  <si>
    <t>植田　信策</t>
  </si>
  <si>
    <t>渡邉　亮</t>
  </si>
  <si>
    <t>救急科</t>
  </si>
  <si>
    <t>小林　道生</t>
  </si>
  <si>
    <t>富永　現</t>
  </si>
  <si>
    <t>泌尿器科</t>
  </si>
  <si>
    <t>宏人会　石巻クリニック</t>
  </si>
  <si>
    <t>金澤　雅之</t>
  </si>
  <si>
    <t>石巻市茜平四丁目104番地</t>
  </si>
  <si>
    <t>医療法人　清芳会　佐藤内科医院</t>
  </si>
  <si>
    <t>佐藤　清壽</t>
  </si>
  <si>
    <t>佐藤　文彦</t>
  </si>
  <si>
    <t>内科、泌尿器科</t>
  </si>
  <si>
    <t>医療法人　庄司クリニック</t>
  </si>
  <si>
    <t>庄司　則文</t>
  </si>
  <si>
    <t>いのまた眼科</t>
  </si>
  <si>
    <t>猪股　健一</t>
  </si>
  <si>
    <t>代謝内科、糖尿病内科</t>
  </si>
  <si>
    <t>みやぎ県南中核病院</t>
  </si>
  <si>
    <t>椙澤　貴志</t>
  </si>
  <si>
    <t>柴田郡大河原町字西３８番地１</t>
  </si>
  <si>
    <t>阪本　昌樹</t>
  </si>
  <si>
    <t>柴田郡大河原町字西38番地1</t>
  </si>
  <si>
    <t>加藤　量広</t>
  </si>
  <si>
    <t>大原　朋一郎</t>
  </si>
  <si>
    <t>近藤　敬一</t>
  </si>
  <si>
    <t>さくら小児科医院</t>
  </si>
  <si>
    <t>伊藤　辰夫</t>
  </si>
  <si>
    <t>平井内科</t>
  </si>
  <si>
    <t>平井　完史</t>
  </si>
  <si>
    <t>平井　秋</t>
  </si>
  <si>
    <t>黒川郡大和町小野字漆１番地の１（１６Ｂ１０Ｌ）</t>
  </si>
  <si>
    <t>しあわせの杜こどもファミリークリニック</t>
  </si>
  <si>
    <t>岩澤　伸哉</t>
  </si>
  <si>
    <t>黒川郡大和町吉岡東　２ー８ー１０</t>
  </si>
  <si>
    <t>かとう眼科医院</t>
  </si>
  <si>
    <t>加藤　圭一</t>
  </si>
  <si>
    <t>黒川郡大和町吉岡字西桧木６０</t>
  </si>
  <si>
    <t>公立黒川病院</t>
  </si>
  <si>
    <t>芳賀　泉</t>
  </si>
  <si>
    <t>黒川郡大和町吉岡字西桧木　６０</t>
  </si>
  <si>
    <t>角田　浩</t>
  </si>
  <si>
    <t>横道　弘直</t>
  </si>
  <si>
    <t>筒井　美穂</t>
  </si>
  <si>
    <t>内科、神経内科、消化器内科、循環器内科、呼吸器内科、人工透析内科</t>
  </si>
  <si>
    <t>黒川郡大和町吉岡まほろば一丁目5番地の4</t>
  </si>
  <si>
    <t>吉岡まほろばクリニック</t>
  </si>
  <si>
    <t>永沼　滋</t>
  </si>
  <si>
    <t>内科、胃腸内科、腫瘍内科</t>
  </si>
  <si>
    <t>黒川郡大郷町羽生字中ノ町11番1</t>
  </si>
  <si>
    <t>医療法人社団俊香会　杉山医院</t>
  </si>
  <si>
    <t>杉山　俊輔</t>
  </si>
  <si>
    <t>腫瘍内科</t>
  </si>
  <si>
    <t>大堀　久詔</t>
  </si>
  <si>
    <t>医療法人社団玄成会　達内科</t>
  </si>
  <si>
    <t>佐藤　自伸</t>
  </si>
  <si>
    <t>までなクリニック</t>
  </si>
  <si>
    <t>三田　貴士</t>
  </si>
  <si>
    <t>栗原市立栗原中央病院</t>
  </si>
  <si>
    <t>深澤　恭之朗</t>
  </si>
  <si>
    <t>あさの眼科医院</t>
  </si>
  <si>
    <t>浅野　良弘</t>
  </si>
  <si>
    <t>まるき内科クリニック</t>
  </si>
  <si>
    <t>鈴木　慎二</t>
  </si>
  <si>
    <t>内科、胃腸科、外科、皮膚科、泌尿器科</t>
  </si>
  <si>
    <t>栗原市一迫真坂字町東　２８</t>
  </si>
  <si>
    <t>医療法人桂仁会たまがけ医院</t>
  </si>
  <si>
    <t>玉懸　琢磨</t>
  </si>
  <si>
    <t>栗原市一迫真坂字清水山王前　６ー５</t>
  </si>
  <si>
    <t>宮城島クリニック</t>
  </si>
  <si>
    <t>宮城島　慶</t>
  </si>
  <si>
    <t>齋藤　勉</t>
  </si>
  <si>
    <t xml:space="preserve">              </t>
  </si>
  <si>
    <t>宮城県石巻市蛇田字西道下71</t>
  </si>
  <si>
    <t>鈴木　大</t>
  </si>
  <si>
    <t>アレルギー科、皮膚科</t>
  </si>
  <si>
    <t>宮城県宮城郡利府町利府字新屋田前22</t>
  </si>
  <si>
    <t>医療法人社団廣仁会　りふ皮膚科アレルギー科クリニック</t>
  </si>
  <si>
    <t>水芦　政人</t>
  </si>
  <si>
    <t>内科、リウマチ科、リハビリテーション科、アレルギー科</t>
  </si>
  <si>
    <t>ゆうファミリークリニック</t>
  </si>
  <si>
    <t>高橋　裕一</t>
  </si>
  <si>
    <t>宮城郡利府町利府字新屋田前２２</t>
  </si>
  <si>
    <t>山﨑　研志</t>
  </si>
  <si>
    <t>せせらぎ耳鼻科</t>
  </si>
  <si>
    <t>志賀　伸之</t>
  </si>
  <si>
    <t>仙塩利府病院</t>
  </si>
  <si>
    <t>入野　樹美</t>
  </si>
  <si>
    <t>内科、小児科、人腎内科</t>
  </si>
  <si>
    <t>宮城郡松島町磯崎字磯崎２ー８</t>
  </si>
  <si>
    <t>医療法人社団中山クリニック</t>
  </si>
  <si>
    <t>中山　大典</t>
  </si>
  <si>
    <t>内科、消化器科、小児科</t>
  </si>
  <si>
    <t>宮城郡七ケ浜町松ケ浜字謡　１３７ー２０</t>
  </si>
  <si>
    <t>かしま田園クリニック</t>
  </si>
  <si>
    <t>鹿島　哲</t>
  </si>
  <si>
    <t>内科、精神科、小児科、外科、整形外科</t>
  </si>
  <si>
    <t>気仙沼市立病院附属本吉医院</t>
  </si>
  <si>
    <t>齊藤　稔哲</t>
  </si>
  <si>
    <t>武田眼科医院</t>
  </si>
  <si>
    <t>武田　宜之</t>
  </si>
  <si>
    <t>小林直樹眼科</t>
  </si>
  <si>
    <t>小林　直樹</t>
  </si>
  <si>
    <t>内科、循環器内科、小児科</t>
  </si>
  <si>
    <t>気仙沼市唐桑町宿浦　４０５ー８</t>
  </si>
  <si>
    <t>小野医院</t>
  </si>
  <si>
    <t>菊地　淳一</t>
  </si>
  <si>
    <t>気仙沼市赤岩杉ノ沢８番地２</t>
  </si>
  <si>
    <t>気仙沼市立病院</t>
  </si>
  <si>
    <t>泉山　泰宏</t>
  </si>
  <si>
    <t>星　達也</t>
  </si>
  <si>
    <t>矢尾板　久雄</t>
  </si>
  <si>
    <t>竹本　淳</t>
  </si>
  <si>
    <t>芳賀　貴裕</t>
  </si>
  <si>
    <t>内科、小児科、整形外科、精神科</t>
  </si>
  <si>
    <t>岩本　隆志</t>
  </si>
  <si>
    <t>社会医療法人将道会　総合南東北病院</t>
  </si>
  <si>
    <t>大友　達志</t>
  </si>
  <si>
    <t>総合南東北病院</t>
  </si>
  <si>
    <t>川村　恵太</t>
  </si>
  <si>
    <t>外科、呼吸器外科</t>
  </si>
  <si>
    <t>志賀　光二郎</t>
  </si>
  <si>
    <t>横山　直信</t>
  </si>
  <si>
    <t>窪田　圭一</t>
  </si>
  <si>
    <t>てんかん病院ベーテル</t>
  </si>
  <si>
    <t>菊池　大一</t>
  </si>
  <si>
    <t>てんかん専門病院ベーテル</t>
  </si>
  <si>
    <t>荒谷　菜海</t>
  </si>
  <si>
    <t>こばやしクリニック</t>
  </si>
  <si>
    <t>小林　誠</t>
  </si>
  <si>
    <t>森川こどもクリニック</t>
  </si>
  <si>
    <t>森川　貴美子</t>
  </si>
  <si>
    <t>医療法人社団さくら有鄰堂　板橋眼科医院</t>
  </si>
  <si>
    <t>板橋　俊隆</t>
  </si>
  <si>
    <t>内科、小児科、消化器科、循環器科</t>
  </si>
  <si>
    <t>刈田郡蔵王町宮字町　３２</t>
  </si>
  <si>
    <t>医療法人社団　内方医院</t>
  </si>
  <si>
    <t>佐藤　秀一</t>
  </si>
  <si>
    <t>内科、外科、小児外科</t>
  </si>
  <si>
    <t>刈田郡七ケ宿町字関　１８３</t>
  </si>
  <si>
    <t>七ケ宿町国民健康保険診療所</t>
  </si>
  <si>
    <t>高畠　恭介</t>
  </si>
  <si>
    <t>菅野眼科医院</t>
  </si>
  <si>
    <t>菅野　陳一郎</t>
  </si>
  <si>
    <t>内科、小児科、皮膚科</t>
  </si>
  <si>
    <t>鈴木診療所</t>
  </si>
  <si>
    <t>鈴木　啓之</t>
  </si>
  <si>
    <t>渡辺眼科医院</t>
  </si>
  <si>
    <t>渡邉　広己</t>
  </si>
  <si>
    <t>内科、リウマチ科</t>
  </si>
  <si>
    <t>塩竈市東玉川町　２ー２８</t>
  </si>
  <si>
    <t>医療法人社団無量井内科クリニツク</t>
  </si>
  <si>
    <t>無量井　泰</t>
  </si>
  <si>
    <t>内科、心療内科、精神科</t>
  </si>
  <si>
    <t>ふくちゃんクリニック</t>
  </si>
  <si>
    <t>木原　政博</t>
  </si>
  <si>
    <t>内科、心療内科</t>
  </si>
  <si>
    <t>塩竈市香津町７番１号</t>
  </si>
  <si>
    <t>塩竃市立病院</t>
  </si>
  <si>
    <t>本郷　道夫</t>
  </si>
  <si>
    <t>糖尿病代謝科</t>
  </si>
  <si>
    <t>公益財団法人宮城厚生協会　坂総合病院</t>
  </si>
  <si>
    <t>盛口　雅美</t>
  </si>
  <si>
    <t>循環器科</t>
  </si>
  <si>
    <t>坂総合病院</t>
  </si>
  <si>
    <t>渋谷　清貴</t>
  </si>
  <si>
    <t>渡部　潔</t>
  </si>
  <si>
    <t>公益財団法人宮城厚生協会坂総合病院</t>
  </si>
  <si>
    <t>渡辺　瑞香子</t>
  </si>
  <si>
    <t>丹野　仁</t>
  </si>
  <si>
    <t>豊田　将夫</t>
  </si>
  <si>
    <t>佐藤　優子</t>
  </si>
  <si>
    <t>片平　敦子</t>
  </si>
  <si>
    <t>舩山　由有子</t>
  </si>
  <si>
    <t>舩山　広幸</t>
  </si>
  <si>
    <t>赤石病院</t>
  </si>
  <si>
    <t>千葉　庸夫</t>
  </si>
  <si>
    <t>形成外科、整形外科、皮膚科</t>
  </si>
  <si>
    <t>遠田郡美里町北浦字姥ケ沢　７２ー３</t>
  </si>
  <si>
    <t>袖井クリニック</t>
  </si>
  <si>
    <t>袖井　文二</t>
  </si>
  <si>
    <t>リウマチ科、整形外科、リハビリテーション科</t>
  </si>
  <si>
    <t>髙城利江整形外科</t>
  </si>
  <si>
    <t>髙城　利江</t>
  </si>
  <si>
    <t>担当診療科目名</t>
  </si>
  <si>
    <t>勤務先電話番号</t>
  </si>
  <si>
    <t>勤務先住所</t>
  </si>
  <si>
    <t>勤務先名称</t>
  </si>
  <si>
    <t>氏名</t>
  </si>
  <si>
    <t>指定医の種類</t>
  </si>
  <si>
    <t>連番</t>
    <rPh sb="0" eb="2">
      <t>レンバン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</si>
</sst>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7"/>
  <sheetViews>
    <sheetView tabSelected="1" view="pageBreakPreview" zoomScale="60" zoomScaleNormal="100" workbookViewId="0">
      <selection activeCell="D6" sqref="D6"/>
    </sheetView>
  </sheetViews>
  <sheetFormatPr defaultRowHeight="18.75" x14ac:dyDescent="0.4"/>
  <cols>
    <col min="1" max="1" width="5.25" bestFit="1" customWidth="1"/>
    <col min="2" max="2" width="27.625" bestFit="1" customWidth="1"/>
    <col min="3" max="3" width="13" bestFit="1" customWidth="1"/>
    <col min="4" max="4" width="24.375" style="1" customWidth="1"/>
    <col min="5" max="5" width="43.5" style="1" customWidth="1"/>
    <col min="6" max="6" width="17.125" bestFit="1" customWidth="1"/>
    <col min="7" max="7" width="29.375" style="1" customWidth="1"/>
  </cols>
  <sheetData>
    <row r="1" spans="1:7" x14ac:dyDescent="0.4">
      <c r="A1" s="5" t="s">
        <v>378</v>
      </c>
      <c r="B1" s="5" t="s">
        <v>377</v>
      </c>
      <c r="C1" s="5" t="s">
        <v>376</v>
      </c>
      <c r="D1" s="4" t="s">
        <v>375</v>
      </c>
      <c r="E1" s="4" t="s">
        <v>374</v>
      </c>
      <c r="F1" s="5" t="s">
        <v>373</v>
      </c>
      <c r="G1" s="4" t="s">
        <v>372</v>
      </c>
    </row>
    <row r="2" spans="1:7" ht="37.5" x14ac:dyDescent="0.4">
      <c r="A2" s="3">
        <v>1</v>
      </c>
      <c r="B2" s="3" t="s">
        <v>4</v>
      </c>
      <c r="C2" s="3" t="s">
        <v>371</v>
      </c>
      <c r="D2" s="2" t="s">
        <v>370</v>
      </c>
      <c r="E2" s="2" t="str">
        <f>"遠田郡美里町牛飼字牛飼１３９－１"</f>
        <v>遠田郡美里町牛飼字牛飼１３９－１</v>
      </c>
      <c r="F2" s="3" t="str">
        <f>"0229-31-1230  "</f>
        <v xml:space="preserve">0229-31-1230  </v>
      </c>
      <c r="G2" s="2" t="s">
        <v>369</v>
      </c>
    </row>
    <row r="3" spans="1:7" x14ac:dyDescent="0.4">
      <c r="A3" s="3">
        <v>2</v>
      </c>
      <c r="B3" s="3" t="s">
        <v>4</v>
      </c>
      <c r="C3" s="3" t="s">
        <v>368</v>
      </c>
      <c r="D3" s="2" t="s">
        <v>367</v>
      </c>
      <c r="E3" s="2" t="s">
        <v>366</v>
      </c>
      <c r="F3" s="3" t="str">
        <f>"0229-31-1188  "</f>
        <v xml:space="preserve">0229-31-1188  </v>
      </c>
      <c r="G3" s="2" t="s">
        <v>365</v>
      </c>
    </row>
    <row r="4" spans="1:7" x14ac:dyDescent="0.4">
      <c r="A4" s="3">
        <v>3</v>
      </c>
      <c r="B4" s="3" t="s">
        <v>4</v>
      </c>
      <c r="C4" s="3" t="s">
        <v>364</v>
      </c>
      <c r="D4" s="2" t="s">
        <v>363</v>
      </c>
      <c r="E4" s="2" t="str">
        <f>"塩竈市花立町２２－４２"</f>
        <v>塩竈市花立町２２－４２</v>
      </c>
      <c r="F4" s="3" t="str">
        <f>"022-362-8131  "</f>
        <v xml:space="preserve">022-362-8131  </v>
      </c>
      <c r="G4" s="2" t="s">
        <v>159</v>
      </c>
    </row>
    <row r="5" spans="1:7" ht="37.5" x14ac:dyDescent="0.4">
      <c r="A5" s="3">
        <v>4</v>
      </c>
      <c r="B5" s="3" t="s">
        <v>4</v>
      </c>
      <c r="C5" s="3" t="s">
        <v>362</v>
      </c>
      <c r="D5" s="2" t="s">
        <v>355</v>
      </c>
      <c r="E5" s="2" t="str">
        <f t="shared" ref="E5:E11" si="0">"塩竈市錦町１６－５"</f>
        <v>塩竈市錦町１６－５</v>
      </c>
      <c r="F5" s="3" t="str">
        <f t="shared" ref="F5:F14" si="1">"022-365-5175  "</f>
        <v xml:space="preserve">022-365-5175  </v>
      </c>
      <c r="G5" s="2" t="s">
        <v>173</v>
      </c>
    </row>
    <row r="6" spans="1:7" ht="37.5" x14ac:dyDescent="0.4">
      <c r="A6" s="3">
        <v>5</v>
      </c>
      <c r="B6" s="3" t="s">
        <v>4</v>
      </c>
      <c r="C6" s="3" t="s">
        <v>361</v>
      </c>
      <c r="D6" s="2" t="s">
        <v>355</v>
      </c>
      <c r="E6" s="2" t="str">
        <f t="shared" si="0"/>
        <v>塩竈市錦町１６－５</v>
      </c>
      <c r="F6" s="3" t="str">
        <f t="shared" si="1"/>
        <v xml:space="preserve">022-365-5175  </v>
      </c>
      <c r="G6" s="2" t="s">
        <v>163</v>
      </c>
    </row>
    <row r="7" spans="1:7" ht="37.5" x14ac:dyDescent="0.4">
      <c r="A7" s="3">
        <v>6</v>
      </c>
      <c r="B7" s="3" t="s">
        <v>4</v>
      </c>
      <c r="C7" s="3" t="s">
        <v>360</v>
      </c>
      <c r="D7" s="2" t="s">
        <v>355</v>
      </c>
      <c r="E7" s="2" t="str">
        <f t="shared" si="0"/>
        <v>塩竈市錦町１６－５</v>
      </c>
      <c r="F7" s="3" t="str">
        <f t="shared" si="1"/>
        <v xml:space="preserve">022-365-5175  </v>
      </c>
      <c r="G7" s="2" t="s">
        <v>163</v>
      </c>
    </row>
    <row r="8" spans="1:7" ht="37.5" x14ac:dyDescent="0.4">
      <c r="A8" s="3">
        <v>7</v>
      </c>
      <c r="B8" s="3" t="s">
        <v>4</v>
      </c>
      <c r="C8" s="3" t="s">
        <v>359</v>
      </c>
      <c r="D8" s="2" t="s">
        <v>355</v>
      </c>
      <c r="E8" s="2" t="str">
        <f t="shared" si="0"/>
        <v>塩竈市錦町１６－５</v>
      </c>
      <c r="F8" s="3" t="str">
        <f t="shared" si="1"/>
        <v xml:space="preserve">022-365-5175  </v>
      </c>
      <c r="G8" s="2" t="s">
        <v>33</v>
      </c>
    </row>
    <row r="9" spans="1:7" ht="37.5" x14ac:dyDescent="0.4">
      <c r="A9" s="3">
        <v>8</v>
      </c>
      <c r="B9" s="3" t="s">
        <v>4</v>
      </c>
      <c r="C9" s="3" t="s">
        <v>358</v>
      </c>
      <c r="D9" s="2" t="s">
        <v>355</v>
      </c>
      <c r="E9" s="2" t="str">
        <f t="shared" si="0"/>
        <v>塩竈市錦町１６－５</v>
      </c>
      <c r="F9" s="3" t="str">
        <f t="shared" si="1"/>
        <v xml:space="preserve">022-365-5175  </v>
      </c>
      <c r="G9" s="2" t="s">
        <v>33</v>
      </c>
    </row>
    <row r="10" spans="1:7" ht="37.5" x14ac:dyDescent="0.4">
      <c r="A10" s="3">
        <v>9</v>
      </c>
      <c r="B10" s="3" t="s">
        <v>4</v>
      </c>
      <c r="C10" s="3" t="s">
        <v>357</v>
      </c>
      <c r="D10" s="2" t="s">
        <v>355</v>
      </c>
      <c r="E10" s="2" t="str">
        <f t="shared" si="0"/>
        <v>塩竈市錦町１６－５</v>
      </c>
      <c r="F10" s="3" t="str">
        <f t="shared" si="1"/>
        <v xml:space="preserve">022-365-5175  </v>
      </c>
      <c r="G10" s="2" t="s">
        <v>33</v>
      </c>
    </row>
    <row r="11" spans="1:7" ht="37.5" x14ac:dyDescent="0.4">
      <c r="A11" s="3">
        <v>10</v>
      </c>
      <c r="B11" s="3" t="s">
        <v>4</v>
      </c>
      <c r="C11" s="3" t="s">
        <v>356</v>
      </c>
      <c r="D11" s="2" t="s">
        <v>355</v>
      </c>
      <c r="E11" s="2" t="str">
        <f t="shared" si="0"/>
        <v>塩竈市錦町１６－５</v>
      </c>
      <c r="F11" s="3" t="str">
        <f t="shared" si="1"/>
        <v xml:space="preserve">022-365-5175  </v>
      </c>
      <c r="G11" s="2" t="s">
        <v>33</v>
      </c>
    </row>
    <row r="12" spans="1:7" x14ac:dyDescent="0.4">
      <c r="A12" s="3">
        <v>11</v>
      </c>
      <c r="B12" s="3" t="s">
        <v>4</v>
      </c>
      <c r="C12" s="3" t="s">
        <v>354</v>
      </c>
      <c r="D12" s="2" t="s">
        <v>352</v>
      </c>
      <c r="E12" s="2" t="str">
        <f>"塩竈市錦町16-5"</f>
        <v>塩竈市錦町16-5</v>
      </c>
      <c r="F12" s="3" t="str">
        <f t="shared" si="1"/>
        <v xml:space="preserve">022-365-5175  </v>
      </c>
      <c r="G12" s="2" t="s">
        <v>351</v>
      </c>
    </row>
    <row r="13" spans="1:7" x14ac:dyDescent="0.4">
      <c r="A13" s="3">
        <v>12</v>
      </c>
      <c r="B13" s="3" t="s">
        <v>4</v>
      </c>
      <c r="C13" s="3" t="s">
        <v>353</v>
      </c>
      <c r="D13" s="2" t="s">
        <v>352</v>
      </c>
      <c r="E13" s="2" t="str">
        <f>"塩竈市錦町16-5"</f>
        <v>塩竈市錦町16-5</v>
      </c>
      <c r="F13" s="3" t="str">
        <f t="shared" si="1"/>
        <v xml:space="preserve">022-365-5175  </v>
      </c>
      <c r="G13" s="2" t="s">
        <v>351</v>
      </c>
    </row>
    <row r="14" spans="1:7" ht="37.5" x14ac:dyDescent="0.4">
      <c r="A14" s="3">
        <v>13</v>
      </c>
      <c r="B14" s="3" t="s">
        <v>4</v>
      </c>
      <c r="C14" s="3" t="s">
        <v>350</v>
      </c>
      <c r="D14" s="2" t="s">
        <v>349</v>
      </c>
      <c r="E14" s="2" t="str">
        <f>"塩竈市錦町１６－５"</f>
        <v>塩竈市錦町１６－５</v>
      </c>
      <c r="F14" s="3" t="str">
        <f t="shared" si="1"/>
        <v xml:space="preserve">022-365-5175  </v>
      </c>
      <c r="G14" s="2" t="s">
        <v>348</v>
      </c>
    </row>
    <row r="15" spans="1:7" x14ac:dyDescent="0.4">
      <c r="A15" s="3">
        <v>14</v>
      </c>
      <c r="B15" s="3" t="s">
        <v>4</v>
      </c>
      <c r="C15" s="3" t="s">
        <v>347</v>
      </c>
      <c r="D15" s="2" t="s">
        <v>346</v>
      </c>
      <c r="E15" s="2" t="s">
        <v>345</v>
      </c>
      <c r="F15" s="3" t="str">
        <f>"022-364-5521  "</f>
        <v xml:space="preserve">022-364-5521  </v>
      </c>
      <c r="G15" s="2" t="s">
        <v>344</v>
      </c>
    </row>
    <row r="16" spans="1:7" x14ac:dyDescent="0.4">
      <c r="A16" s="3">
        <v>15</v>
      </c>
      <c r="B16" s="3" t="s">
        <v>22</v>
      </c>
      <c r="C16" s="3" t="s">
        <v>343</v>
      </c>
      <c r="D16" s="2" t="s">
        <v>342</v>
      </c>
      <c r="E16" s="2" t="str">
        <f>"塩竈市泉沢町２０－１０－１F"</f>
        <v>塩竈市泉沢町２０－１０－１F</v>
      </c>
      <c r="F16" s="3" t="str">
        <f>"022-365-2238  "</f>
        <v xml:space="preserve">022-365-2238  </v>
      </c>
      <c r="G16" s="2" t="s">
        <v>341</v>
      </c>
    </row>
    <row r="17" spans="1:7" ht="37.5" x14ac:dyDescent="0.4">
      <c r="A17" s="3">
        <v>16</v>
      </c>
      <c r="B17" s="3" t="s">
        <v>4</v>
      </c>
      <c r="C17" s="3" t="s">
        <v>340</v>
      </c>
      <c r="D17" s="2" t="s">
        <v>339</v>
      </c>
      <c r="E17" s="2" t="s">
        <v>338</v>
      </c>
      <c r="F17" s="3" t="str">
        <f>"022-361-3577  "</f>
        <v xml:space="preserve">022-361-3577  </v>
      </c>
      <c r="G17" s="2" t="s">
        <v>337</v>
      </c>
    </row>
    <row r="18" spans="1:7" x14ac:dyDescent="0.4">
      <c r="A18" s="3">
        <v>17</v>
      </c>
      <c r="B18" s="3" t="s">
        <v>4</v>
      </c>
      <c r="C18" s="3" t="s">
        <v>336</v>
      </c>
      <c r="D18" s="2" t="s">
        <v>335</v>
      </c>
      <c r="E18" s="2" t="str">
        <f>"塩竈市尾島町6-3"</f>
        <v>塩竈市尾島町6-3</v>
      </c>
      <c r="F18" s="3" t="str">
        <f>"022-362-8784  "</f>
        <v xml:space="preserve">022-362-8784  </v>
      </c>
      <c r="G18" s="2" t="s">
        <v>5</v>
      </c>
    </row>
    <row r="19" spans="1:7" x14ac:dyDescent="0.4">
      <c r="A19" s="3">
        <v>18</v>
      </c>
      <c r="B19" s="3" t="s">
        <v>22</v>
      </c>
      <c r="C19" s="3" t="s">
        <v>334</v>
      </c>
      <c r="D19" s="2" t="s">
        <v>333</v>
      </c>
      <c r="E19" s="2" t="str">
        <f>"加美郡加美町宮崎字屋敷五番２１－２"</f>
        <v>加美郡加美町宮崎字屋敷五番２１－２</v>
      </c>
      <c r="F19" s="3" t="str">
        <f>"0229-68-2121  "</f>
        <v xml:space="preserve">0229-68-2121  </v>
      </c>
      <c r="G19" s="2" t="s">
        <v>332</v>
      </c>
    </row>
    <row r="20" spans="1:7" x14ac:dyDescent="0.4">
      <c r="A20" s="3">
        <v>19</v>
      </c>
      <c r="B20" s="3" t="s">
        <v>4</v>
      </c>
      <c r="C20" s="3" t="s">
        <v>331</v>
      </c>
      <c r="D20" s="2" t="s">
        <v>330</v>
      </c>
      <c r="E20" s="2" t="str">
        <f>"加美郡加美町百目木1-23-2"</f>
        <v>加美郡加美町百目木1-23-2</v>
      </c>
      <c r="F20" s="3" t="str">
        <f>"0229-63-3270  "</f>
        <v xml:space="preserve">0229-63-3270  </v>
      </c>
      <c r="G20" s="2" t="s">
        <v>5</v>
      </c>
    </row>
    <row r="21" spans="1:7" ht="37.5" x14ac:dyDescent="0.4">
      <c r="A21" s="3">
        <v>20</v>
      </c>
      <c r="B21" s="3" t="s">
        <v>22</v>
      </c>
      <c r="C21" s="3" t="s">
        <v>329</v>
      </c>
      <c r="D21" s="2" t="s">
        <v>328</v>
      </c>
      <c r="E21" s="2" t="s">
        <v>327</v>
      </c>
      <c r="F21" s="3" t="str">
        <f>"0224-37-2115  "</f>
        <v xml:space="preserve">0224-37-2115  </v>
      </c>
      <c r="G21" s="2" t="s">
        <v>326</v>
      </c>
    </row>
    <row r="22" spans="1:7" ht="37.5" x14ac:dyDescent="0.4">
      <c r="A22" s="3">
        <v>21</v>
      </c>
      <c r="B22" s="3" t="s">
        <v>4</v>
      </c>
      <c r="C22" s="3" t="s">
        <v>325</v>
      </c>
      <c r="D22" s="2" t="s">
        <v>324</v>
      </c>
      <c r="E22" s="2" t="s">
        <v>323</v>
      </c>
      <c r="F22" s="3" t="str">
        <f>"0224-32-2101  "</f>
        <v xml:space="preserve">0224-32-2101  </v>
      </c>
      <c r="G22" s="2" t="s">
        <v>322</v>
      </c>
    </row>
    <row r="23" spans="1:7" ht="37.5" x14ac:dyDescent="0.4">
      <c r="A23" s="3">
        <v>22</v>
      </c>
      <c r="B23" s="3" t="s">
        <v>4</v>
      </c>
      <c r="C23" s="3" t="s">
        <v>321</v>
      </c>
      <c r="D23" s="2" t="s">
        <v>320</v>
      </c>
      <c r="E23" s="2" t="str">
        <f>"岩沼市桜　４－６－１６"</f>
        <v>岩沼市桜　４－６－１６</v>
      </c>
      <c r="F23" s="3" t="str">
        <f>"0223-22-2611  "</f>
        <v xml:space="preserve">0223-22-2611  </v>
      </c>
      <c r="G23" s="2" t="s">
        <v>5</v>
      </c>
    </row>
    <row r="24" spans="1:7" x14ac:dyDescent="0.4">
      <c r="A24" s="3">
        <v>23</v>
      </c>
      <c r="B24" s="3" t="s">
        <v>4</v>
      </c>
      <c r="C24" s="3" t="s">
        <v>319</v>
      </c>
      <c r="D24" s="2" t="s">
        <v>318</v>
      </c>
      <c r="E24" s="2" t="str">
        <f>"岩沼市土ケ崎　４－１－１２"</f>
        <v>岩沼市土ケ崎　４－１－１２</v>
      </c>
      <c r="F24" s="3" t="str">
        <f>"0223-25-2711  "</f>
        <v xml:space="preserve">0223-25-2711  </v>
      </c>
      <c r="G24" s="2" t="s">
        <v>33</v>
      </c>
    </row>
    <row r="25" spans="1:7" x14ac:dyDescent="0.4">
      <c r="A25" s="3">
        <v>24</v>
      </c>
      <c r="B25" s="3" t="s">
        <v>4</v>
      </c>
      <c r="C25" s="3" t="s">
        <v>317</v>
      </c>
      <c r="D25" s="2" t="s">
        <v>316</v>
      </c>
      <c r="E25" s="2" t="str">
        <f>"岩沼市土ケ崎2-3-10"</f>
        <v>岩沼市土ケ崎2-3-10</v>
      </c>
      <c r="F25" s="3" t="str">
        <f>"0223-23-0170  "</f>
        <v xml:space="preserve">0223-23-0170  </v>
      </c>
      <c r="G25" s="2" t="s">
        <v>167</v>
      </c>
    </row>
    <row r="26" spans="1:7" x14ac:dyDescent="0.4">
      <c r="A26" s="3">
        <v>25</v>
      </c>
      <c r="B26" s="3" t="s">
        <v>4</v>
      </c>
      <c r="C26" s="3" t="s">
        <v>315</v>
      </c>
      <c r="D26" s="2" t="s">
        <v>314</v>
      </c>
      <c r="E26" s="2" t="str">
        <f>"岩沼市北長谷字畑向山南27-4"</f>
        <v>岩沼市北長谷字畑向山南27-4</v>
      </c>
      <c r="F26" s="3" t="str">
        <f>"0223-24-1211  "</f>
        <v xml:space="preserve">0223-24-1211  </v>
      </c>
      <c r="G26" s="2" t="s">
        <v>33</v>
      </c>
    </row>
    <row r="27" spans="1:7" x14ac:dyDescent="0.4">
      <c r="A27" s="3">
        <v>26</v>
      </c>
      <c r="B27" s="3" t="s">
        <v>4</v>
      </c>
      <c r="C27" s="3" t="s">
        <v>313</v>
      </c>
      <c r="D27" s="2" t="s">
        <v>312</v>
      </c>
      <c r="E27" s="2" t="str">
        <f>"岩沼市北長谷字畑向山南27-4"</f>
        <v>岩沼市北長谷字畑向山南27-4</v>
      </c>
      <c r="F27" s="3" t="str">
        <f>"0223-24-1211  "</f>
        <v xml:space="preserve">0223-24-1211  </v>
      </c>
      <c r="G27" s="2" t="s">
        <v>153</v>
      </c>
    </row>
    <row r="28" spans="1:7" x14ac:dyDescent="0.4">
      <c r="A28" s="3">
        <v>27</v>
      </c>
      <c r="B28" s="3" t="s">
        <v>4</v>
      </c>
      <c r="C28" s="3" t="s">
        <v>311</v>
      </c>
      <c r="D28" s="2" t="s">
        <v>306</v>
      </c>
      <c r="E28" s="2" t="str">
        <f>"岩沼市里の杜　１－２－５"</f>
        <v>岩沼市里の杜　１－２－５</v>
      </c>
      <c r="F28" s="3" t="str">
        <f>"0223-23-3151  "</f>
        <v xml:space="preserve">0223-23-3151  </v>
      </c>
      <c r="G28" s="2" t="s">
        <v>0</v>
      </c>
    </row>
    <row r="29" spans="1:7" x14ac:dyDescent="0.4">
      <c r="A29" s="3">
        <v>28</v>
      </c>
      <c r="B29" s="3" t="s">
        <v>4</v>
      </c>
      <c r="C29" s="3" t="s">
        <v>310</v>
      </c>
      <c r="D29" s="2" t="s">
        <v>306</v>
      </c>
      <c r="E29" s="2" t="str">
        <f>"岩沼市里の杜　１－２－５"</f>
        <v>岩沼市里の杜　１－２－５</v>
      </c>
      <c r="F29" s="3" t="str">
        <f>"0223-23-3151  "</f>
        <v xml:space="preserve">0223-23-3151  </v>
      </c>
      <c r="G29" s="2" t="s">
        <v>173</v>
      </c>
    </row>
    <row r="30" spans="1:7" x14ac:dyDescent="0.4">
      <c r="A30" s="3">
        <v>29</v>
      </c>
      <c r="B30" s="3" t="s">
        <v>4</v>
      </c>
      <c r="C30" s="3" t="s">
        <v>309</v>
      </c>
      <c r="D30" s="2" t="s">
        <v>306</v>
      </c>
      <c r="E30" s="2" t="str">
        <f>"岩沼市里の杜　１－２－５"</f>
        <v>岩沼市里の杜　１－２－５</v>
      </c>
      <c r="F30" s="3" t="str">
        <f>"0223-23-3151  "</f>
        <v xml:space="preserve">0223-23-3151  </v>
      </c>
      <c r="G30" s="2" t="s">
        <v>308</v>
      </c>
    </row>
    <row r="31" spans="1:7" x14ac:dyDescent="0.4">
      <c r="A31" s="3">
        <v>30</v>
      </c>
      <c r="B31" s="3" t="s">
        <v>4</v>
      </c>
      <c r="C31" s="3" t="s">
        <v>307</v>
      </c>
      <c r="D31" s="2" t="s">
        <v>306</v>
      </c>
      <c r="E31" s="2" t="str">
        <f>"岩沼市里の杜　１－２－５"</f>
        <v>岩沼市里の杜　１－２－５</v>
      </c>
      <c r="F31" s="3" t="str">
        <f>"0223-23-3151  "</f>
        <v xml:space="preserve">0223-23-3151  </v>
      </c>
      <c r="G31" s="2" t="s">
        <v>173</v>
      </c>
    </row>
    <row r="32" spans="1:7" ht="37.5" x14ac:dyDescent="0.4">
      <c r="A32" s="3">
        <v>31</v>
      </c>
      <c r="B32" s="3" t="s">
        <v>4</v>
      </c>
      <c r="C32" s="3" t="s">
        <v>305</v>
      </c>
      <c r="D32" s="2" t="s">
        <v>304</v>
      </c>
      <c r="E32" s="2" t="str">
        <f>"岩沼市里の杜1丁目2-5"</f>
        <v>岩沼市里の杜1丁目2-5</v>
      </c>
      <c r="F32" s="3" t="str">
        <f>"0223-23-3151  "</f>
        <v xml:space="preserve">0223-23-3151  </v>
      </c>
      <c r="G32" s="2" t="s">
        <v>42</v>
      </c>
    </row>
    <row r="33" spans="1:7" x14ac:dyDescent="0.4">
      <c r="A33" s="3">
        <v>32</v>
      </c>
      <c r="B33" s="3" t="s">
        <v>22</v>
      </c>
      <c r="C33" s="3" t="s">
        <v>303</v>
      </c>
      <c r="D33" s="2" t="s">
        <v>296</v>
      </c>
      <c r="E33" s="2" t="str">
        <f>"気仙沼市赤岩杉ノ沢８－２"</f>
        <v>気仙沼市赤岩杉ノ沢８－２</v>
      </c>
      <c r="F33" s="3" t="str">
        <f t="shared" ref="F33:F38" si="2">"0226-22-7100  "</f>
        <v xml:space="preserve">0226-22-7100  </v>
      </c>
      <c r="G33" s="2" t="s">
        <v>302</v>
      </c>
    </row>
    <row r="34" spans="1:7" x14ac:dyDescent="0.4">
      <c r="A34" s="3">
        <v>33</v>
      </c>
      <c r="B34" s="3" t="s">
        <v>4</v>
      </c>
      <c r="C34" s="3" t="s">
        <v>301</v>
      </c>
      <c r="D34" s="2" t="s">
        <v>296</v>
      </c>
      <c r="E34" s="2" t="s">
        <v>295</v>
      </c>
      <c r="F34" s="3" t="str">
        <f t="shared" si="2"/>
        <v xml:space="preserve">0226-22-7100  </v>
      </c>
      <c r="G34" s="2" t="s">
        <v>46</v>
      </c>
    </row>
    <row r="35" spans="1:7" x14ac:dyDescent="0.4">
      <c r="A35" s="3">
        <v>34</v>
      </c>
      <c r="B35" s="3" t="s">
        <v>4</v>
      </c>
      <c r="C35" s="3" t="s">
        <v>300</v>
      </c>
      <c r="D35" s="2" t="s">
        <v>296</v>
      </c>
      <c r="E35" s="2" t="s">
        <v>295</v>
      </c>
      <c r="F35" s="3" t="str">
        <f t="shared" si="2"/>
        <v xml:space="preserve">0226-22-7100  </v>
      </c>
      <c r="G35" s="2" t="s">
        <v>193</v>
      </c>
    </row>
    <row r="36" spans="1:7" x14ac:dyDescent="0.4">
      <c r="A36" s="3">
        <v>35</v>
      </c>
      <c r="B36" s="3" t="s">
        <v>4</v>
      </c>
      <c r="C36" s="3" t="s">
        <v>299</v>
      </c>
      <c r="D36" s="2" t="s">
        <v>296</v>
      </c>
      <c r="E36" s="2" t="s">
        <v>295</v>
      </c>
      <c r="F36" s="3" t="str">
        <f t="shared" si="2"/>
        <v xml:space="preserve">0226-22-7100  </v>
      </c>
      <c r="G36" s="2" t="s">
        <v>33</v>
      </c>
    </row>
    <row r="37" spans="1:7" x14ac:dyDescent="0.4">
      <c r="A37" s="3">
        <v>36</v>
      </c>
      <c r="B37" s="3" t="s">
        <v>4</v>
      </c>
      <c r="C37" s="3" t="s">
        <v>298</v>
      </c>
      <c r="D37" s="2" t="s">
        <v>296</v>
      </c>
      <c r="E37" s="2" t="s">
        <v>295</v>
      </c>
      <c r="F37" s="3" t="str">
        <f t="shared" si="2"/>
        <v xml:space="preserve">0226-22-7100  </v>
      </c>
      <c r="G37" s="2" t="s">
        <v>173</v>
      </c>
    </row>
    <row r="38" spans="1:7" x14ac:dyDescent="0.4">
      <c r="A38" s="3">
        <v>37</v>
      </c>
      <c r="B38" s="3" t="s">
        <v>4</v>
      </c>
      <c r="C38" s="3" t="s">
        <v>297</v>
      </c>
      <c r="D38" s="2" t="s">
        <v>296</v>
      </c>
      <c r="E38" s="2" t="s">
        <v>295</v>
      </c>
      <c r="F38" s="3" t="str">
        <f t="shared" si="2"/>
        <v xml:space="preserve">0226-22-7100  </v>
      </c>
      <c r="G38" s="2" t="s">
        <v>93</v>
      </c>
    </row>
    <row r="39" spans="1:7" x14ac:dyDescent="0.4">
      <c r="A39" s="3">
        <v>38</v>
      </c>
      <c r="B39" s="3" t="s">
        <v>4</v>
      </c>
      <c r="C39" s="3" t="s">
        <v>294</v>
      </c>
      <c r="D39" s="2" t="s">
        <v>293</v>
      </c>
      <c r="E39" s="2" t="s">
        <v>292</v>
      </c>
      <c r="F39" s="3" t="str">
        <f>"0226-32-3128  "</f>
        <v xml:space="preserve">0226-32-3128  </v>
      </c>
      <c r="G39" s="2" t="s">
        <v>291</v>
      </c>
    </row>
    <row r="40" spans="1:7" x14ac:dyDescent="0.4">
      <c r="A40" s="3">
        <v>39</v>
      </c>
      <c r="B40" s="3" t="s">
        <v>4</v>
      </c>
      <c r="C40" s="3" t="s">
        <v>290</v>
      </c>
      <c r="D40" s="2" t="s">
        <v>289</v>
      </c>
      <c r="E40" s="2" t="str">
        <f>"気仙沼市東新城　３－１０－８"</f>
        <v>気仙沼市東新城　３－１０－８</v>
      </c>
      <c r="F40" s="3" t="str">
        <f>"0226-23-5855  "</f>
        <v xml:space="preserve">0226-23-5855  </v>
      </c>
      <c r="G40" s="2" t="s">
        <v>5</v>
      </c>
    </row>
    <row r="41" spans="1:7" x14ac:dyDescent="0.4">
      <c r="A41" s="3">
        <v>40</v>
      </c>
      <c r="B41" s="3" t="s">
        <v>4</v>
      </c>
      <c r="C41" s="3" t="s">
        <v>288</v>
      </c>
      <c r="D41" s="2" t="s">
        <v>287</v>
      </c>
      <c r="E41" s="2" t="str">
        <f>"気仙沼市南郷９－７"</f>
        <v>気仙沼市南郷９－７</v>
      </c>
      <c r="F41" s="3" t="str">
        <f>"0226-23-3285  "</f>
        <v xml:space="preserve">0226-23-3285  </v>
      </c>
      <c r="G41" s="2" t="s">
        <v>5</v>
      </c>
    </row>
    <row r="42" spans="1:7" ht="37.5" x14ac:dyDescent="0.4">
      <c r="A42" s="3">
        <v>41</v>
      </c>
      <c r="B42" s="3" t="s">
        <v>4</v>
      </c>
      <c r="C42" s="3" t="s">
        <v>286</v>
      </c>
      <c r="D42" s="2" t="s">
        <v>285</v>
      </c>
      <c r="E42" s="2" t="str">
        <f>"気仙沼市本吉町津谷明戸222-2"</f>
        <v>気仙沼市本吉町津谷明戸222-2</v>
      </c>
      <c r="F42" s="3" t="str">
        <f>"0226-42-2621  "</f>
        <v xml:space="preserve">0226-42-2621  </v>
      </c>
      <c r="G42" s="2" t="s">
        <v>284</v>
      </c>
    </row>
    <row r="43" spans="1:7" x14ac:dyDescent="0.4">
      <c r="A43" s="3">
        <v>42</v>
      </c>
      <c r="B43" s="3" t="s">
        <v>4</v>
      </c>
      <c r="C43" s="3" t="s">
        <v>283</v>
      </c>
      <c r="D43" s="2" t="s">
        <v>282</v>
      </c>
      <c r="E43" s="2" t="s">
        <v>281</v>
      </c>
      <c r="F43" s="3" t="str">
        <f>"022-357-7531  "</f>
        <v xml:space="preserve">022-357-7531  </v>
      </c>
      <c r="G43" s="2" t="s">
        <v>280</v>
      </c>
    </row>
    <row r="44" spans="1:7" ht="37.5" x14ac:dyDescent="0.4">
      <c r="A44" s="3">
        <v>43</v>
      </c>
      <c r="B44" s="3" t="s">
        <v>4</v>
      </c>
      <c r="C44" s="3" t="s">
        <v>279</v>
      </c>
      <c r="D44" s="2" t="s">
        <v>278</v>
      </c>
      <c r="E44" s="2" t="s">
        <v>277</v>
      </c>
      <c r="F44" s="3" t="str">
        <f>"022-353-2333  "</f>
        <v xml:space="preserve">022-353-2333  </v>
      </c>
      <c r="G44" s="2" t="s">
        <v>276</v>
      </c>
    </row>
    <row r="45" spans="1:7" x14ac:dyDescent="0.4">
      <c r="A45" s="3">
        <v>44</v>
      </c>
      <c r="B45" s="3" t="s">
        <v>4</v>
      </c>
      <c r="C45" s="3" t="s">
        <v>275</v>
      </c>
      <c r="D45" s="2" t="s">
        <v>274</v>
      </c>
      <c r="E45" s="2" t="str">
        <f>"宮城郡利府町青葉台２丁目２－１０８"</f>
        <v>宮城郡利府町青葉台２丁目２－１０８</v>
      </c>
      <c r="F45" s="3" t="str">
        <f>"022-355-4111  "</f>
        <v xml:space="preserve">022-355-4111  </v>
      </c>
      <c r="G45" s="2" t="s">
        <v>13</v>
      </c>
    </row>
    <row r="46" spans="1:7" x14ac:dyDescent="0.4">
      <c r="A46" s="3">
        <v>45</v>
      </c>
      <c r="B46" s="3" t="s">
        <v>4</v>
      </c>
      <c r="C46" s="3" t="s">
        <v>273</v>
      </c>
      <c r="D46" s="2" t="s">
        <v>272</v>
      </c>
      <c r="E46" s="2" t="str">
        <f>"宮城郡利府町沢乙字新北橋　８７－１"</f>
        <v>宮城郡利府町沢乙字新北橋　８７－１</v>
      </c>
      <c r="F46" s="3" t="str">
        <f>"022-767-8741  "</f>
        <v xml:space="preserve">022-767-8741  </v>
      </c>
      <c r="G46" s="2" t="s">
        <v>78</v>
      </c>
    </row>
    <row r="47" spans="1:7" ht="56.25" x14ac:dyDescent="0.4">
      <c r="A47" s="3">
        <v>46</v>
      </c>
      <c r="B47" s="3" t="s">
        <v>4</v>
      </c>
      <c r="C47" s="3" t="s">
        <v>271</v>
      </c>
      <c r="D47" s="2" t="s">
        <v>265</v>
      </c>
      <c r="E47" s="2" t="s">
        <v>270</v>
      </c>
      <c r="F47" s="3" t="str">
        <f>"022-369-3670  "</f>
        <v xml:space="preserve">022-369-3670  </v>
      </c>
      <c r="G47" s="2" t="s">
        <v>263</v>
      </c>
    </row>
    <row r="48" spans="1:7" ht="37.5" x14ac:dyDescent="0.4">
      <c r="A48" s="3">
        <v>47</v>
      </c>
      <c r="B48" s="3" t="s">
        <v>4</v>
      </c>
      <c r="C48" s="3" t="s">
        <v>269</v>
      </c>
      <c r="D48" s="2" t="s">
        <v>268</v>
      </c>
      <c r="E48" s="2" t="str">
        <f>"宮城郡利府町利府字新館２－５"</f>
        <v>宮城郡利府町利府字新館２－５</v>
      </c>
      <c r="F48" s="3" t="str">
        <f>"022-766-4141  "</f>
        <v xml:space="preserve">022-766-4141  </v>
      </c>
      <c r="G48" s="2" t="s">
        <v>267</v>
      </c>
    </row>
    <row r="49" spans="1:7" ht="56.25" x14ac:dyDescent="0.4">
      <c r="A49" s="3">
        <v>48</v>
      </c>
      <c r="B49" s="3" t="s">
        <v>4</v>
      </c>
      <c r="C49" s="3" t="s">
        <v>266</v>
      </c>
      <c r="D49" s="2" t="s">
        <v>265</v>
      </c>
      <c r="E49" s="2" t="s">
        <v>264</v>
      </c>
      <c r="F49" s="3" t="str">
        <f>"022-369-3670  "</f>
        <v xml:space="preserve">022-369-3670  </v>
      </c>
      <c r="G49" s="2" t="s">
        <v>263</v>
      </c>
    </row>
    <row r="50" spans="1:7" x14ac:dyDescent="0.4">
      <c r="A50" s="3">
        <v>49</v>
      </c>
      <c r="B50" s="3" t="s">
        <v>4</v>
      </c>
      <c r="C50" s="3" t="s">
        <v>262</v>
      </c>
      <c r="D50" s="2" t="s">
        <v>145</v>
      </c>
      <c r="E50" s="2" t="s">
        <v>261</v>
      </c>
      <c r="F50" s="3" t="s">
        <v>260</v>
      </c>
      <c r="G50" s="2" t="s">
        <v>33</v>
      </c>
    </row>
    <row r="51" spans="1:7" x14ac:dyDescent="0.4">
      <c r="A51" s="3">
        <v>50</v>
      </c>
      <c r="B51" s="3" t="s">
        <v>4</v>
      </c>
      <c r="C51" s="3" t="s">
        <v>259</v>
      </c>
      <c r="D51" s="2" t="s">
        <v>47</v>
      </c>
      <c r="E51" s="2" t="str">
        <f>"宮城県富谷市上桜木２－１－６"</f>
        <v>宮城県富谷市上桜木２－１－６</v>
      </c>
      <c r="F51" s="3" t="str">
        <f>"022-779-1470  "</f>
        <v xml:space="preserve">022-779-1470  </v>
      </c>
      <c r="G51" s="2" t="s">
        <v>13</v>
      </c>
    </row>
    <row r="52" spans="1:7" x14ac:dyDescent="0.4">
      <c r="A52" s="3">
        <v>51</v>
      </c>
      <c r="B52" s="3" t="s">
        <v>4</v>
      </c>
      <c r="C52" s="3" t="s">
        <v>258</v>
      </c>
      <c r="D52" s="2" t="s">
        <v>257</v>
      </c>
      <c r="E52" s="2" t="s">
        <v>256</v>
      </c>
      <c r="F52" s="3" t="str">
        <f>"0228-52-2881  "</f>
        <v xml:space="preserve">0228-52-2881  </v>
      </c>
      <c r="G52" s="2" t="s">
        <v>13</v>
      </c>
    </row>
    <row r="53" spans="1:7" ht="37.5" x14ac:dyDescent="0.4">
      <c r="A53" s="3">
        <v>52</v>
      </c>
      <c r="B53" s="3" t="s">
        <v>4</v>
      </c>
      <c r="C53" s="3" t="s">
        <v>255</v>
      </c>
      <c r="D53" s="2" t="s">
        <v>254</v>
      </c>
      <c r="E53" s="2" t="s">
        <v>253</v>
      </c>
      <c r="F53" s="3" t="str">
        <f>"0228-52-5115  "</f>
        <v xml:space="preserve">0228-52-5115  </v>
      </c>
      <c r="G53" s="2" t="s">
        <v>252</v>
      </c>
    </row>
    <row r="54" spans="1:7" x14ac:dyDescent="0.4">
      <c r="A54" s="3">
        <v>53</v>
      </c>
      <c r="B54" s="3" t="s">
        <v>4</v>
      </c>
      <c r="C54" s="3" t="s">
        <v>251</v>
      </c>
      <c r="D54" s="2" t="s">
        <v>250</v>
      </c>
      <c r="E54" s="2" t="str">
        <f>"栗原市志波姫堀口十文字１－１"</f>
        <v>栗原市志波姫堀口十文字１－１</v>
      </c>
      <c r="F54" s="3" t="str">
        <f>"0228-24-8073  "</f>
        <v xml:space="preserve">0228-24-8073  </v>
      </c>
      <c r="G54" s="2" t="s">
        <v>10</v>
      </c>
    </row>
    <row r="55" spans="1:7" x14ac:dyDescent="0.4">
      <c r="A55" s="3">
        <v>54</v>
      </c>
      <c r="B55" s="3" t="s">
        <v>4</v>
      </c>
      <c r="C55" s="3" t="s">
        <v>249</v>
      </c>
      <c r="D55" s="2" t="s">
        <v>248</v>
      </c>
      <c r="E55" s="2" t="str">
        <f>"栗原市築館伊豆4丁目5-15"</f>
        <v>栗原市築館伊豆4丁目5-15</v>
      </c>
      <c r="F55" s="3" t="str">
        <f>"0228-22-7488  "</f>
        <v xml:space="preserve">0228-22-7488  </v>
      </c>
      <c r="G55" s="2" t="s">
        <v>5</v>
      </c>
    </row>
    <row r="56" spans="1:7" x14ac:dyDescent="0.4">
      <c r="A56" s="3">
        <v>55</v>
      </c>
      <c r="B56" s="3" t="s">
        <v>4</v>
      </c>
      <c r="C56" s="3" t="s">
        <v>247</v>
      </c>
      <c r="D56" s="2" t="s">
        <v>246</v>
      </c>
      <c r="E56" s="2" t="str">
        <f>"栗原市築館宮野中央3-1-1"</f>
        <v>栗原市築館宮野中央3-1-1</v>
      </c>
      <c r="F56" s="3" t="str">
        <f>"0228-21-5330  "</f>
        <v xml:space="preserve">0228-21-5330  </v>
      </c>
      <c r="G56" s="2" t="s">
        <v>42</v>
      </c>
    </row>
    <row r="57" spans="1:7" x14ac:dyDescent="0.4">
      <c r="A57" s="3">
        <v>56</v>
      </c>
      <c r="B57" s="3" t="s">
        <v>4</v>
      </c>
      <c r="C57" s="3" t="s">
        <v>245</v>
      </c>
      <c r="D57" s="2" t="s">
        <v>244</v>
      </c>
      <c r="E57" s="2" t="str">
        <f>"栗原市築館字下宮野桜町４８－１"</f>
        <v>栗原市築館字下宮野桜町４８－１</v>
      </c>
      <c r="F57" s="3" t="str">
        <f>"0228-25-4121  "</f>
        <v xml:space="preserve">0228-25-4121  </v>
      </c>
      <c r="G57" s="2" t="s">
        <v>10</v>
      </c>
    </row>
    <row r="58" spans="1:7" ht="37.5" x14ac:dyDescent="0.4">
      <c r="A58" s="3">
        <v>57</v>
      </c>
      <c r="B58" s="3" t="s">
        <v>22</v>
      </c>
      <c r="C58" s="3" t="s">
        <v>243</v>
      </c>
      <c r="D58" s="2" t="s">
        <v>242</v>
      </c>
      <c r="E58" s="2" t="str">
        <f>"栗原市築館薬師４－３－３０"</f>
        <v>栗原市築館薬師４－３－３０</v>
      </c>
      <c r="F58" s="3" t="str">
        <f>"0228-22-2655  "</f>
        <v xml:space="preserve">0228-22-2655  </v>
      </c>
      <c r="G58" s="2" t="s">
        <v>13</v>
      </c>
    </row>
    <row r="59" spans="1:7" ht="37.5" x14ac:dyDescent="0.4">
      <c r="A59" s="3">
        <v>58</v>
      </c>
      <c r="B59" s="3" t="s">
        <v>4</v>
      </c>
      <c r="C59" s="3" t="s">
        <v>241</v>
      </c>
      <c r="D59" s="2" t="s">
        <v>238</v>
      </c>
      <c r="E59" s="2" t="str">
        <f>"黒川郡大郷町羽生字中ノ町11-1"</f>
        <v>黒川郡大郷町羽生字中ノ町11-1</v>
      </c>
      <c r="F59" s="3" t="str">
        <f>"022-359-4123  "</f>
        <v xml:space="preserve">022-359-4123  </v>
      </c>
      <c r="G59" s="2" t="s">
        <v>240</v>
      </c>
    </row>
    <row r="60" spans="1:7" ht="37.5" x14ac:dyDescent="0.4">
      <c r="A60" s="3">
        <v>59</v>
      </c>
      <c r="B60" s="3" t="s">
        <v>4</v>
      </c>
      <c r="C60" s="3" t="s">
        <v>239</v>
      </c>
      <c r="D60" s="2" t="s">
        <v>238</v>
      </c>
      <c r="E60" s="2" t="s">
        <v>237</v>
      </c>
      <c r="F60" s="3" t="str">
        <f>"022-359-4123  "</f>
        <v xml:space="preserve">022-359-4123  </v>
      </c>
      <c r="G60" s="2" t="s">
        <v>236</v>
      </c>
    </row>
    <row r="61" spans="1:7" ht="56.25" x14ac:dyDescent="0.4">
      <c r="A61" s="3">
        <v>60</v>
      </c>
      <c r="B61" s="3" t="s">
        <v>22</v>
      </c>
      <c r="C61" s="3" t="s">
        <v>235</v>
      </c>
      <c r="D61" s="2" t="s">
        <v>234</v>
      </c>
      <c r="E61" s="2" t="s">
        <v>233</v>
      </c>
      <c r="F61" s="3" t="str">
        <f>"022-345-9901  "</f>
        <v xml:space="preserve">022-345-9901  </v>
      </c>
      <c r="G61" s="2" t="s">
        <v>232</v>
      </c>
    </row>
    <row r="62" spans="1:7" x14ac:dyDescent="0.4">
      <c r="A62" s="3">
        <v>61</v>
      </c>
      <c r="B62" s="3" t="s">
        <v>4</v>
      </c>
      <c r="C62" s="3" t="s">
        <v>231</v>
      </c>
      <c r="D62" s="2" t="s">
        <v>226</v>
      </c>
      <c r="E62" s="2" t="s">
        <v>228</v>
      </c>
      <c r="F62" s="3" t="str">
        <f>"022-345-3101  "</f>
        <v xml:space="preserve">022-345-3101  </v>
      </c>
      <c r="G62" s="2" t="s">
        <v>13</v>
      </c>
    </row>
    <row r="63" spans="1:7" x14ac:dyDescent="0.4">
      <c r="A63" s="3">
        <v>62</v>
      </c>
      <c r="B63" s="3" t="s">
        <v>22</v>
      </c>
      <c r="C63" s="3" t="s">
        <v>230</v>
      </c>
      <c r="D63" s="2" t="s">
        <v>226</v>
      </c>
      <c r="E63" s="2" t="s">
        <v>228</v>
      </c>
      <c r="F63" s="3" t="str">
        <f>"022-345-3101  "</f>
        <v xml:space="preserve">022-345-3101  </v>
      </c>
      <c r="G63" s="2" t="s">
        <v>13</v>
      </c>
    </row>
    <row r="64" spans="1:7" x14ac:dyDescent="0.4">
      <c r="A64" s="3">
        <v>63</v>
      </c>
      <c r="B64" s="3" t="s">
        <v>22</v>
      </c>
      <c r="C64" s="3" t="s">
        <v>229</v>
      </c>
      <c r="D64" s="2" t="s">
        <v>226</v>
      </c>
      <c r="E64" s="2" t="s">
        <v>228</v>
      </c>
      <c r="F64" s="3" t="str">
        <f>"022-345-3101  "</f>
        <v xml:space="preserve">022-345-3101  </v>
      </c>
      <c r="G64" s="2" t="s">
        <v>13</v>
      </c>
    </row>
    <row r="65" spans="1:7" x14ac:dyDescent="0.4">
      <c r="A65" s="3">
        <v>64</v>
      </c>
      <c r="B65" s="3" t="s">
        <v>4</v>
      </c>
      <c r="C65" s="3" t="s">
        <v>227</v>
      </c>
      <c r="D65" s="2" t="s">
        <v>226</v>
      </c>
      <c r="E65" s="2" t="s">
        <v>225</v>
      </c>
      <c r="F65" s="3" t="str">
        <f>"022-345-3101  "</f>
        <v xml:space="preserve">022-345-3101  </v>
      </c>
      <c r="G65" s="2" t="s">
        <v>29</v>
      </c>
    </row>
    <row r="66" spans="1:7" x14ac:dyDescent="0.4">
      <c r="A66" s="3">
        <v>65</v>
      </c>
      <c r="B66" s="3" t="s">
        <v>4</v>
      </c>
      <c r="C66" s="3" t="s">
        <v>224</v>
      </c>
      <c r="D66" s="2" t="s">
        <v>223</v>
      </c>
      <c r="E66" s="2" t="s">
        <v>222</v>
      </c>
      <c r="F66" s="3" t="str">
        <f>"022-347-1682  "</f>
        <v xml:space="preserve">022-347-1682  </v>
      </c>
      <c r="G66" s="2" t="s">
        <v>5</v>
      </c>
    </row>
    <row r="67" spans="1:7" ht="37.5" x14ac:dyDescent="0.4">
      <c r="A67" s="3">
        <v>66</v>
      </c>
      <c r="B67" s="3" t="s">
        <v>4</v>
      </c>
      <c r="C67" s="3" t="s">
        <v>221</v>
      </c>
      <c r="D67" s="2" t="s">
        <v>220</v>
      </c>
      <c r="E67" s="2" t="s">
        <v>219</v>
      </c>
      <c r="F67" s="3" t="str">
        <f>"022-358-5101  "</f>
        <v xml:space="preserve">022-358-5101  </v>
      </c>
      <c r="G67" s="2" t="s">
        <v>49</v>
      </c>
    </row>
    <row r="68" spans="1:7" x14ac:dyDescent="0.4">
      <c r="A68" s="3">
        <v>67</v>
      </c>
      <c r="B68" s="3" t="s">
        <v>4</v>
      </c>
      <c r="C68" s="3" t="s">
        <v>218</v>
      </c>
      <c r="D68" s="2" t="s">
        <v>216</v>
      </c>
      <c r="E68" s="2" t="str">
        <f>"柴田郡大河原町字甲子町３－５"</f>
        <v>柴田郡大河原町字甲子町３－５</v>
      </c>
      <c r="F68" s="3" t="str">
        <f>"0224-52-2777  "</f>
        <v xml:space="preserve">0224-52-2777  </v>
      </c>
      <c r="G68" s="2" t="s">
        <v>13</v>
      </c>
    </row>
    <row r="69" spans="1:7" x14ac:dyDescent="0.4">
      <c r="A69" s="3">
        <v>68</v>
      </c>
      <c r="B69" s="3" t="s">
        <v>4</v>
      </c>
      <c r="C69" s="3" t="s">
        <v>217</v>
      </c>
      <c r="D69" s="2" t="s">
        <v>216</v>
      </c>
      <c r="E69" s="2" t="str">
        <f>"柴田郡大河原町字甲子町３－５"</f>
        <v>柴田郡大河原町字甲子町３－５</v>
      </c>
      <c r="F69" s="3" t="str">
        <f>"0224-52-2777  "</f>
        <v xml:space="preserve">0224-52-2777  </v>
      </c>
      <c r="G69" s="2" t="s">
        <v>13</v>
      </c>
    </row>
    <row r="70" spans="1:7" x14ac:dyDescent="0.4">
      <c r="A70" s="3">
        <v>69</v>
      </c>
      <c r="B70" s="3" t="s">
        <v>4</v>
      </c>
      <c r="C70" s="3" t="s">
        <v>215</v>
      </c>
      <c r="D70" s="2" t="s">
        <v>214</v>
      </c>
      <c r="E70" s="2" t="str">
        <f>"柴田郡大河原町字住吉町１１－１"</f>
        <v>柴田郡大河原町字住吉町１１－１</v>
      </c>
      <c r="F70" s="3" t="str">
        <f>"0224-51-5355  "</f>
        <v xml:space="preserve">0224-51-5355  </v>
      </c>
      <c r="G70" s="2" t="s">
        <v>33</v>
      </c>
    </row>
    <row r="71" spans="1:7" x14ac:dyDescent="0.4">
      <c r="A71" s="3">
        <v>70</v>
      </c>
      <c r="B71" s="3" t="s">
        <v>4</v>
      </c>
      <c r="C71" s="3" t="s">
        <v>213</v>
      </c>
      <c r="D71" s="2" t="s">
        <v>206</v>
      </c>
      <c r="E71" s="2" t="str">
        <f>"柴田郡大河原町字西　３８－１"</f>
        <v>柴田郡大河原町字西　３８－１</v>
      </c>
      <c r="F71" s="3" t="str">
        <f>"0224-51-5500  "</f>
        <v xml:space="preserve">0224-51-5500  </v>
      </c>
      <c r="G71" s="2" t="s">
        <v>103</v>
      </c>
    </row>
    <row r="72" spans="1:7" x14ac:dyDescent="0.4">
      <c r="A72" s="3">
        <v>71</v>
      </c>
      <c r="B72" s="3" t="s">
        <v>4</v>
      </c>
      <c r="C72" s="3" t="s">
        <v>212</v>
      </c>
      <c r="D72" s="2" t="s">
        <v>206</v>
      </c>
      <c r="E72" s="2" t="str">
        <f>"柴田郡大河原町字西38-1"</f>
        <v>柴田郡大河原町字西38-1</v>
      </c>
      <c r="F72" s="3" t="str">
        <f>"0224-51-5500  "</f>
        <v xml:space="preserve">0224-51-5500  </v>
      </c>
      <c r="G72" s="2" t="s">
        <v>33</v>
      </c>
    </row>
    <row r="73" spans="1:7" x14ac:dyDescent="0.4">
      <c r="A73" s="3">
        <v>72</v>
      </c>
      <c r="B73" s="3" t="s">
        <v>4</v>
      </c>
      <c r="C73" s="3" t="s">
        <v>211</v>
      </c>
      <c r="D73" s="2" t="s">
        <v>206</v>
      </c>
      <c r="E73" s="2" t="s">
        <v>210</v>
      </c>
      <c r="F73" s="3" t="str">
        <f>"0224-51-5500  "</f>
        <v xml:space="preserve">0224-51-5500  </v>
      </c>
      <c r="G73" s="2" t="s">
        <v>136</v>
      </c>
    </row>
    <row r="74" spans="1:7" x14ac:dyDescent="0.4">
      <c r="A74" s="3">
        <v>73</v>
      </c>
      <c r="B74" s="3" t="s">
        <v>4</v>
      </c>
      <c r="C74" s="3" t="s">
        <v>209</v>
      </c>
      <c r="D74" s="2" t="s">
        <v>206</v>
      </c>
      <c r="E74" s="2" t="s">
        <v>208</v>
      </c>
      <c r="F74" s="3" t="str">
        <f>"0224-51-5500  "</f>
        <v xml:space="preserve">0224-51-5500  </v>
      </c>
      <c r="G74" s="2" t="s">
        <v>33</v>
      </c>
    </row>
    <row r="75" spans="1:7" x14ac:dyDescent="0.4">
      <c r="A75" s="3">
        <v>74</v>
      </c>
      <c r="B75" s="3" t="s">
        <v>4</v>
      </c>
      <c r="C75" s="3" t="s">
        <v>207</v>
      </c>
      <c r="D75" s="2" t="s">
        <v>206</v>
      </c>
      <c r="E75" s="2" t="str">
        <f>"柴田郡大河原町西３８－１"</f>
        <v>柴田郡大河原町西３８－１</v>
      </c>
      <c r="F75" s="3" t="str">
        <f>"0224-51-5500  "</f>
        <v xml:space="preserve">0224-51-5500  </v>
      </c>
      <c r="G75" s="2" t="s">
        <v>205</v>
      </c>
    </row>
    <row r="76" spans="1:7" x14ac:dyDescent="0.4">
      <c r="A76" s="3">
        <v>75</v>
      </c>
      <c r="B76" s="3" t="s">
        <v>22</v>
      </c>
      <c r="C76" s="3" t="s">
        <v>204</v>
      </c>
      <c r="D76" s="2" t="s">
        <v>203</v>
      </c>
      <c r="E76" s="2" t="str">
        <f>"柴田郡大河原町西町８０－３"</f>
        <v>柴田郡大河原町西町８０－３</v>
      </c>
      <c r="F76" s="3" t="str">
        <f>"0224-53-1113  "</f>
        <v xml:space="preserve">0224-53-1113  </v>
      </c>
      <c r="G76" s="2" t="s">
        <v>5</v>
      </c>
    </row>
    <row r="77" spans="1:7" x14ac:dyDescent="0.4">
      <c r="A77" s="3">
        <v>76</v>
      </c>
      <c r="B77" s="3" t="s">
        <v>4</v>
      </c>
      <c r="C77" s="3" t="s">
        <v>202</v>
      </c>
      <c r="D77" s="2" t="s">
        <v>201</v>
      </c>
      <c r="E77" s="2" t="str">
        <f>"柴田郡大河原町大谷字戸ノ内前３５－１"</f>
        <v>柴田郡大河原町大谷字戸ノ内前３５－１</v>
      </c>
      <c r="F77" s="3" t="str">
        <f>"0224-51-3741  "</f>
        <v xml:space="preserve">0224-51-3741  </v>
      </c>
      <c r="G77" s="2" t="s">
        <v>200</v>
      </c>
    </row>
    <row r="78" spans="1:7" ht="37.5" x14ac:dyDescent="0.4">
      <c r="A78" s="3">
        <v>77</v>
      </c>
      <c r="B78" s="3" t="s">
        <v>22</v>
      </c>
      <c r="C78" s="3" t="s">
        <v>199</v>
      </c>
      <c r="D78" s="2" t="s">
        <v>197</v>
      </c>
      <c r="E78" s="2" t="s">
        <v>196</v>
      </c>
      <c r="F78" s="3" t="str">
        <f>"0225-22-3020  "</f>
        <v xml:space="preserve">0225-22-3020  </v>
      </c>
      <c r="G78" s="2" t="s">
        <v>49</v>
      </c>
    </row>
    <row r="79" spans="1:7" ht="37.5" x14ac:dyDescent="0.4">
      <c r="A79" s="3">
        <v>78</v>
      </c>
      <c r="B79" s="3" t="s">
        <v>22</v>
      </c>
      <c r="C79" s="3" t="s">
        <v>198</v>
      </c>
      <c r="D79" s="2" t="s">
        <v>197</v>
      </c>
      <c r="E79" s="2" t="s">
        <v>196</v>
      </c>
      <c r="F79" s="3" t="str">
        <f>"0225-22-3020  "</f>
        <v xml:space="preserve">0225-22-3020  </v>
      </c>
      <c r="G79" s="2" t="s">
        <v>49</v>
      </c>
    </row>
    <row r="80" spans="1:7" x14ac:dyDescent="0.4">
      <c r="A80" s="3">
        <v>79</v>
      </c>
      <c r="B80" s="3" t="s">
        <v>4</v>
      </c>
      <c r="C80" s="3" t="s">
        <v>195</v>
      </c>
      <c r="D80" s="2" t="s">
        <v>194</v>
      </c>
      <c r="E80" s="2" t="str">
        <f>"石巻市錦町６－４５"</f>
        <v>石巻市錦町６－４５</v>
      </c>
      <c r="F80" s="3" t="str">
        <f>"0225-22-8822  "</f>
        <v xml:space="preserve">0225-22-8822  </v>
      </c>
      <c r="G80" s="2" t="s">
        <v>193</v>
      </c>
    </row>
    <row r="81" spans="1:7" x14ac:dyDescent="0.4">
      <c r="A81" s="3">
        <v>80</v>
      </c>
      <c r="B81" s="3" t="s">
        <v>4</v>
      </c>
      <c r="C81" s="3" t="s">
        <v>192</v>
      </c>
      <c r="D81" s="2" t="s">
        <v>145</v>
      </c>
      <c r="E81" s="2" t="s">
        <v>168</v>
      </c>
      <c r="F81" s="3" t="str">
        <f t="shared" ref="F81:F100" si="3">"0225-21-7220  "</f>
        <v xml:space="preserve">0225-21-7220  </v>
      </c>
      <c r="G81" s="2" t="s">
        <v>173</v>
      </c>
    </row>
    <row r="82" spans="1:7" x14ac:dyDescent="0.4">
      <c r="A82" s="3">
        <v>81</v>
      </c>
      <c r="B82" s="3" t="s">
        <v>4</v>
      </c>
      <c r="C82" s="3" t="s">
        <v>191</v>
      </c>
      <c r="D82" s="2" t="s">
        <v>145</v>
      </c>
      <c r="E82" s="2" t="s">
        <v>168</v>
      </c>
      <c r="F82" s="3" t="str">
        <f t="shared" si="3"/>
        <v xml:space="preserve">0225-21-7220  </v>
      </c>
      <c r="G82" s="2" t="s">
        <v>190</v>
      </c>
    </row>
    <row r="83" spans="1:7" x14ac:dyDescent="0.4">
      <c r="A83" s="3">
        <v>82</v>
      </c>
      <c r="B83" s="3" t="s">
        <v>4</v>
      </c>
      <c r="C83" s="3" t="s">
        <v>189</v>
      </c>
      <c r="D83" s="2" t="s">
        <v>145</v>
      </c>
      <c r="E83" s="2" t="s">
        <v>168</v>
      </c>
      <c r="F83" s="3" t="str">
        <f t="shared" si="3"/>
        <v xml:space="preserve">0225-21-7220  </v>
      </c>
      <c r="G83" s="2" t="s">
        <v>5</v>
      </c>
    </row>
    <row r="84" spans="1:7" x14ac:dyDescent="0.4">
      <c r="A84" s="3">
        <v>83</v>
      </c>
      <c r="B84" s="3" t="s">
        <v>4</v>
      </c>
      <c r="C84" s="3" t="s">
        <v>188</v>
      </c>
      <c r="D84" s="2" t="s">
        <v>145</v>
      </c>
      <c r="E84" s="2" t="s">
        <v>168</v>
      </c>
      <c r="F84" s="3" t="str">
        <f t="shared" si="3"/>
        <v xml:space="preserve">0225-21-7220  </v>
      </c>
      <c r="G84" s="2" t="s">
        <v>187</v>
      </c>
    </row>
    <row r="85" spans="1:7" x14ac:dyDescent="0.4">
      <c r="A85" s="3">
        <v>84</v>
      </c>
      <c r="B85" s="3" t="s">
        <v>4</v>
      </c>
      <c r="C85" s="3" t="s">
        <v>186</v>
      </c>
      <c r="D85" s="2" t="s">
        <v>145</v>
      </c>
      <c r="E85" s="2" t="s">
        <v>168</v>
      </c>
      <c r="F85" s="3" t="str">
        <f t="shared" si="3"/>
        <v xml:space="preserve">0225-21-7220  </v>
      </c>
      <c r="G85" s="2" t="s">
        <v>29</v>
      </c>
    </row>
    <row r="86" spans="1:7" x14ac:dyDescent="0.4">
      <c r="A86" s="3">
        <v>85</v>
      </c>
      <c r="B86" s="3" t="s">
        <v>4</v>
      </c>
      <c r="C86" s="3" t="s">
        <v>185</v>
      </c>
      <c r="D86" s="2" t="s">
        <v>145</v>
      </c>
      <c r="E86" s="2" t="s">
        <v>168</v>
      </c>
      <c r="F86" s="3" t="str">
        <f t="shared" si="3"/>
        <v xml:space="preserve">0225-21-7220  </v>
      </c>
      <c r="G86" s="2" t="s">
        <v>167</v>
      </c>
    </row>
    <row r="87" spans="1:7" x14ac:dyDescent="0.4">
      <c r="A87" s="3">
        <v>86</v>
      </c>
      <c r="B87" s="3" t="s">
        <v>4</v>
      </c>
      <c r="C87" s="3" t="s">
        <v>184</v>
      </c>
      <c r="D87" s="2" t="s">
        <v>145</v>
      </c>
      <c r="E87" s="2" t="s">
        <v>168</v>
      </c>
      <c r="F87" s="3" t="str">
        <f t="shared" si="3"/>
        <v xml:space="preserve">0225-21-7220  </v>
      </c>
      <c r="G87" s="2" t="s">
        <v>13</v>
      </c>
    </row>
    <row r="88" spans="1:7" x14ac:dyDescent="0.4">
      <c r="A88" s="3">
        <v>87</v>
      </c>
      <c r="B88" s="3" t="s">
        <v>4</v>
      </c>
      <c r="C88" s="3" t="s">
        <v>183</v>
      </c>
      <c r="D88" s="2" t="s">
        <v>145</v>
      </c>
      <c r="E88" s="2" t="s">
        <v>168</v>
      </c>
      <c r="F88" s="3" t="str">
        <f t="shared" si="3"/>
        <v xml:space="preserve">0225-21-7220  </v>
      </c>
      <c r="G88" s="2" t="s">
        <v>167</v>
      </c>
    </row>
    <row r="89" spans="1:7" x14ac:dyDescent="0.4">
      <c r="A89" s="3">
        <v>88</v>
      </c>
      <c r="B89" s="3" t="s">
        <v>4</v>
      </c>
      <c r="C89" s="3" t="s">
        <v>182</v>
      </c>
      <c r="D89" s="2" t="s">
        <v>145</v>
      </c>
      <c r="E89" s="2" t="s">
        <v>168</v>
      </c>
      <c r="F89" s="3" t="str">
        <f t="shared" si="3"/>
        <v xml:space="preserve">0225-21-7220  </v>
      </c>
      <c r="G89" s="2" t="s">
        <v>33</v>
      </c>
    </row>
    <row r="90" spans="1:7" x14ac:dyDescent="0.4">
      <c r="A90" s="3">
        <v>89</v>
      </c>
      <c r="B90" s="3" t="s">
        <v>4</v>
      </c>
      <c r="C90" s="3" t="s">
        <v>181</v>
      </c>
      <c r="D90" s="2" t="s">
        <v>145</v>
      </c>
      <c r="E90" s="2" t="s">
        <v>168</v>
      </c>
      <c r="F90" s="3" t="str">
        <f t="shared" si="3"/>
        <v xml:space="preserve">0225-21-7220  </v>
      </c>
      <c r="G90" s="2" t="s">
        <v>180</v>
      </c>
    </row>
    <row r="91" spans="1:7" x14ac:dyDescent="0.4">
      <c r="A91" s="3">
        <v>90</v>
      </c>
      <c r="B91" s="3" t="s">
        <v>4</v>
      </c>
      <c r="C91" s="3" t="s">
        <v>179</v>
      </c>
      <c r="D91" s="2" t="s">
        <v>145</v>
      </c>
      <c r="E91" s="2" t="s">
        <v>168</v>
      </c>
      <c r="F91" s="3" t="str">
        <f t="shared" si="3"/>
        <v xml:space="preserve">0225-21-7220  </v>
      </c>
      <c r="G91" s="2" t="s">
        <v>178</v>
      </c>
    </row>
    <row r="92" spans="1:7" x14ac:dyDescent="0.4">
      <c r="A92" s="3">
        <v>91</v>
      </c>
      <c r="B92" s="3" t="s">
        <v>4</v>
      </c>
      <c r="C92" s="3" t="s">
        <v>177</v>
      </c>
      <c r="D92" s="2" t="s">
        <v>145</v>
      </c>
      <c r="E92" s="2" t="s">
        <v>168</v>
      </c>
      <c r="F92" s="3" t="str">
        <f t="shared" si="3"/>
        <v xml:space="preserve">0225-21-7220  </v>
      </c>
      <c r="G92" s="2" t="s">
        <v>167</v>
      </c>
    </row>
    <row r="93" spans="1:7" x14ac:dyDescent="0.4">
      <c r="A93" s="3">
        <v>92</v>
      </c>
      <c r="B93" s="3" t="s">
        <v>4</v>
      </c>
      <c r="C93" s="3" t="s">
        <v>176</v>
      </c>
      <c r="D93" s="2" t="s">
        <v>145</v>
      </c>
      <c r="E93" s="2" t="s">
        <v>168</v>
      </c>
      <c r="F93" s="3" t="str">
        <f t="shared" si="3"/>
        <v xml:space="preserve">0225-21-7220  </v>
      </c>
      <c r="G93" s="2" t="s">
        <v>29</v>
      </c>
    </row>
    <row r="94" spans="1:7" x14ac:dyDescent="0.4">
      <c r="A94" s="3">
        <v>93</v>
      </c>
      <c r="B94" s="3" t="s">
        <v>4</v>
      </c>
      <c r="C94" s="3" t="s">
        <v>175</v>
      </c>
      <c r="D94" s="2" t="s">
        <v>145</v>
      </c>
      <c r="E94" s="2" t="s">
        <v>168</v>
      </c>
      <c r="F94" s="3" t="str">
        <f t="shared" si="3"/>
        <v xml:space="preserve">0225-21-7220  </v>
      </c>
      <c r="G94" s="2" t="s">
        <v>173</v>
      </c>
    </row>
    <row r="95" spans="1:7" x14ac:dyDescent="0.4">
      <c r="A95" s="3">
        <v>94</v>
      </c>
      <c r="B95" s="3" t="s">
        <v>4</v>
      </c>
      <c r="C95" s="3" t="s">
        <v>174</v>
      </c>
      <c r="D95" s="2" t="s">
        <v>145</v>
      </c>
      <c r="E95" s="2" t="s">
        <v>168</v>
      </c>
      <c r="F95" s="3" t="str">
        <f t="shared" si="3"/>
        <v xml:space="preserve">0225-21-7220  </v>
      </c>
      <c r="G95" s="2" t="s">
        <v>173</v>
      </c>
    </row>
    <row r="96" spans="1:7" x14ac:dyDescent="0.4">
      <c r="A96" s="3">
        <v>95</v>
      </c>
      <c r="B96" s="3" t="s">
        <v>4</v>
      </c>
      <c r="C96" s="3" t="s">
        <v>172</v>
      </c>
      <c r="D96" s="2" t="s">
        <v>145</v>
      </c>
      <c r="E96" s="2" t="s">
        <v>168</v>
      </c>
      <c r="F96" s="3" t="str">
        <f t="shared" si="3"/>
        <v xml:space="preserve">0225-21-7220  </v>
      </c>
      <c r="G96" s="2" t="s">
        <v>13</v>
      </c>
    </row>
    <row r="97" spans="1:7" x14ac:dyDescent="0.4">
      <c r="A97" s="3">
        <v>96</v>
      </c>
      <c r="B97" s="3" t="s">
        <v>4</v>
      </c>
      <c r="C97" s="3" t="s">
        <v>171</v>
      </c>
      <c r="D97" s="2" t="s">
        <v>145</v>
      </c>
      <c r="E97" s="2" t="s">
        <v>168</v>
      </c>
      <c r="F97" s="3" t="str">
        <f t="shared" si="3"/>
        <v xml:space="preserve">0225-21-7220  </v>
      </c>
      <c r="G97" s="2" t="s">
        <v>0</v>
      </c>
    </row>
    <row r="98" spans="1:7" x14ac:dyDescent="0.4">
      <c r="A98" s="3">
        <v>97</v>
      </c>
      <c r="B98" s="3" t="s">
        <v>4</v>
      </c>
      <c r="C98" s="3" t="s">
        <v>170</v>
      </c>
      <c r="D98" s="2" t="s">
        <v>145</v>
      </c>
      <c r="E98" s="2" t="s">
        <v>168</v>
      </c>
      <c r="F98" s="3" t="str">
        <f t="shared" si="3"/>
        <v xml:space="preserve">0225-21-7220  </v>
      </c>
      <c r="G98" s="2" t="s">
        <v>13</v>
      </c>
    </row>
    <row r="99" spans="1:7" x14ac:dyDescent="0.4">
      <c r="A99" s="3">
        <v>98</v>
      </c>
      <c r="B99" s="3" t="s">
        <v>4</v>
      </c>
      <c r="C99" s="3" t="s">
        <v>169</v>
      </c>
      <c r="D99" s="2" t="s">
        <v>145</v>
      </c>
      <c r="E99" s="2" t="s">
        <v>168</v>
      </c>
      <c r="F99" s="3" t="str">
        <f t="shared" si="3"/>
        <v xml:space="preserve">0225-21-7220  </v>
      </c>
      <c r="G99" s="2" t="s">
        <v>167</v>
      </c>
    </row>
    <row r="100" spans="1:7" x14ac:dyDescent="0.4">
      <c r="A100" s="3">
        <v>99</v>
      </c>
      <c r="B100" s="3" t="s">
        <v>4</v>
      </c>
      <c r="C100" s="3" t="s">
        <v>166</v>
      </c>
      <c r="D100" s="2" t="s">
        <v>145</v>
      </c>
      <c r="E100" s="2" t="s">
        <v>165</v>
      </c>
      <c r="F100" s="3" t="str">
        <f t="shared" si="3"/>
        <v xml:space="preserve">0225-21-7220  </v>
      </c>
      <c r="G100" s="2" t="s">
        <v>33</v>
      </c>
    </row>
    <row r="101" spans="1:7" x14ac:dyDescent="0.4">
      <c r="A101" s="3">
        <v>100</v>
      </c>
      <c r="B101" s="3" t="s">
        <v>4</v>
      </c>
      <c r="C101" s="3" t="s">
        <v>164</v>
      </c>
      <c r="D101" s="2" t="s">
        <v>145</v>
      </c>
      <c r="E101" s="2" t="s">
        <v>156</v>
      </c>
      <c r="F101" s="3" t="str">
        <f>"0225-92-0122  "</f>
        <v xml:space="preserve">0225-92-0122  </v>
      </c>
      <c r="G101" s="2" t="s">
        <v>163</v>
      </c>
    </row>
    <row r="102" spans="1:7" x14ac:dyDescent="0.4">
      <c r="A102" s="3">
        <v>101</v>
      </c>
      <c r="B102" s="3" t="s">
        <v>4</v>
      </c>
      <c r="C102" s="3" t="s">
        <v>162</v>
      </c>
      <c r="D102" s="2" t="s">
        <v>145</v>
      </c>
      <c r="E102" s="2" t="s">
        <v>156</v>
      </c>
      <c r="F102" s="3" t="str">
        <f t="shared" ref="F102:F108" si="4">"0225-21-7220  "</f>
        <v xml:space="preserve">0225-21-7220  </v>
      </c>
      <c r="G102" s="2" t="s">
        <v>161</v>
      </c>
    </row>
    <row r="103" spans="1:7" x14ac:dyDescent="0.4">
      <c r="A103" s="3">
        <v>102</v>
      </c>
      <c r="B103" s="3" t="s">
        <v>4</v>
      </c>
      <c r="C103" s="3" t="s">
        <v>160</v>
      </c>
      <c r="D103" s="2" t="s">
        <v>145</v>
      </c>
      <c r="E103" s="2" t="s">
        <v>156</v>
      </c>
      <c r="F103" s="3" t="str">
        <f t="shared" si="4"/>
        <v xml:space="preserve">0225-21-7220  </v>
      </c>
      <c r="G103" s="2" t="s">
        <v>159</v>
      </c>
    </row>
    <row r="104" spans="1:7" x14ac:dyDescent="0.4">
      <c r="A104" s="3">
        <v>103</v>
      </c>
      <c r="B104" s="3" t="s">
        <v>4</v>
      </c>
      <c r="C104" s="3" t="s">
        <v>158</v>
      </c>
      <c r="D104" s="2" t="s">
        <v>145</v>
      </c>
      <c r="E104" s="2" t="s">
        <v>156</v>
      </c>
      <c r="F104" s="3" t="str">
        <f t="shared" si="4"/>
        <v xml:space="preserve">0225-21-7220  </v>
      </c>
      <c r="G104" s="2" t="s">
        <v>46</v>
      </c>
    </row>
    <row r="105" spans="1:7" x14ac:dyDescent="0.4">
      <c r="A105" s="3">
        <v>104</v>
      </c>
      <c r="B105" s="3" t="s">
        <v>22</v>
      </c>
      <c r="C105" s="3" t="s">
        <v>157</v>
      </c>
      <c r="D105" s="2" t="s">
        <v>145</v>
      </c>
      <c r="E105" s="2" t="s">
        <v>156</v>
      </c>
      <c r="F105" s="3" t="str">
        <f t="shared" si="4"/>
        <v xml:space="preserve">0225-21-7220  </v>
      </c>
      <c r="G105" s="2" t="s">
        <v>33</v>
      </c>
    </row>
    <row r="106" spans="1:7" x14ac:dyDescent="0.4">
      <c r="A106" s="3">
        <v>105</v>
      </c>
      <c r="B106" s="3" t="s">
        <v>4</v>
      </c>
      <c r="C106" s="3" t="s">
        <v>155</v>
      </c>
      <c r="D106" s="2" t="s">
        <v>145</v>
      </c>
      <c r="E106" s="2" t="s">
        <v>154</v>
      </c>
      <c r="F106" s="3" t="str">
        <f t="shared" si="4"/>
        <v xml:space="preserve">0225-21-7220  </v>
      </c>
      <c r="G106" s="2" t="s">
        <v>153</v>
      </c>
    </row>
    <row r="107" spans="1:7" x14ac:dyDescent="0.4">
      <c r="A107" s="3">
        <v>106</v>
      </c>
      <c r="B107" s="3" t="s">
        <v>4</v>
      </c>
      <c r="C107" s="3" t="s">
        <v>152</v>
      </c>
      <c r="D107" s="2" t="s">
        <v>145</v>
      </c>
      <c r="E107" s="2" t="s">
        <v>149</v>
      </c>
      <c r="F107" s="3" t="str">
        <f t="shared" si="4"/>
        <v xml:space="preserve">0225-21-7220  </v>
      </c>
      <c r="G107" s="2" t="s">
        <v>151</v>
      </c>
    </row>
    <row r="108" spans="1:7" x14ac:dyDescent="0.4">
      <c r="A108" s="3">
        <v>107</v>
      </c>
      <c r="B108" s="3" t="s">
        <v>4</v>
      </c>
      <c r="C108" s="3" t="s">
        <v>150</v>
      </c>
      <c r="D108" s="2" t="s">
        <v>145</v>
      </c>
      <c r="E108" s="2" t="s">
        <v>149</v>
      </c>
      <c r="F108" s="3" t="str">
        <f t="shared" si="4"/>
        <v xml:space="preserve">0225-21-7220  </v>
      </c>
      <c r="G108" s="2" t="s">
        <v>29</v>
      </c>
    </row>
    <row r="109" spans="1:7" x14ac:dyDescent="0.4">
      <c r="A109" s="3">
        <v>108</v>
      </c>
      <c r="B109" s="3" t="s">
        <v>4</v>
      </c>
      <c r="C109" s="3" t="s">
        <v>148</v>
      </c>
      <c r="D109" s="2" t="s">
        <v>147</v>
      </c>
      <c r="E109" s="2" t="str">
        <f>"石巻市蛇田字東道下48-1"</f>
        <v>石巻市蛇田字東道下48-1</v>
      </c>
      <c r="F109" s="3" t="str">
        <f>"0225-23-2111  "</f>
        <v xml:space="preserve">0225-23-2111  </v>
      </c>
      <c r="G109" s="2" t="s">
        <v>125</v>
      </c>
    </row>
    <row r="110" spans="1:7" x14ac:dyDescent="0.4">
      <c r="A110" s="3">
        <v>109</v>
      </c>
      <c r="B110" s="3" t="s">
        <v>4</v>
      </c>
      <c r="C110" s="3" t="s">
        <v>146</v>
      </c>
      <c r="D110" s="2" t="s">
        <v>145</v>
      </c>
      <c r="E110" s="2" t="s">
        <v>144</v>
      </c>
      <c r="F110" s="3" t="str">
        <f>"0225217220    "</f>
        <v xml:space="preserve">0225217220    </v>
      </c>
      <c r="G110" s="2" t="s">
        <v>46</v>
      </c>
    </row>
    <row r="111" spans="1:7" x14ac:dyDescent="0.4">
      <c r="A111" s="3">
        <v>110</v>
      </c>
      <c r="B111" s="3" t="s">
        <v>4</v>
      </c>
      <c r="C111" s="3" t="s">
        <v>143</v>
      </c>
      <c r="D111" s="2" t="s">
        <v>142</v>
      </c>
      <c r="E111" s="2" t="str">
        <f>"石巻市新橋３－１１"</f>
        <v>石巻市新橋３－１１</v>
      </c>
      <c r="F111" s="3" t="str">
        <f>"0225-25-7315  "</f>
        <v xml:space="preserve">0225-25-7315  </v>
      </c>
      <c r="G111" s="2" t="s">
        <v>5</v>
      </c>
    </row>
    <row r="112" spans="1:7" ht="37.5" x14ac:dyDescent="0.4">
      <c r="A112" s="3">
        <v>111</v>
      </c>
      <c r="B112" s="3" t="s">
        <v>4</v>
      </c>
      <c r="C112" s="3" t="s">
        <v>141</v>
      </c>
      <c r="D112" s="2" t="s">
        <v>140</v>
      </c>
      <c r="E112" s="2" t="str">
        <f>"石巻市大街道西３－３－２７"</f>
        <v>石巻市大街道西３－３－２７</v>
      </c>
      <c r="F112" s="3" t="str">
        <f>"0225-94-9195  "</f>
        <v xml:space="preserve">0225-94-9195  </v>
      </c>
      <c r="G112" s="2" t="s">
        <v>139</v>
      </c>
    </row>
    <row r="113" spans="1:7" ht="37.5" x14ac:dyDescent="0.4">
      <c r="A113" s="3">
        <v>112</v>
      </c>
      <c r="B113" s="3" t="s">
        <v>4</v>
      </c>
      <c r="C113" s="3" t="s">
        <v>138</v>
      </c>
      <c r="D113" s="2" t="s">
        <v>137</v>
      </c>
      <c r="E113" s="2" t="str">
        <f>"石巻市大街道西3-3-27"</f>
        <v>石巻市大街道西3-3-27</v>
      </c>
      <c r="F113" s="3" t="str">
        <f>"0225-94-9195  "</f>
        <v xml:space="preserve">0225-94-9195  </v>
      </c>
      <c r="G113" s="2" t="s">
        <v>136</v>
      </c>
    </row>
    <row r="114" spans="1:7" ht="37.5" x14ac:dyDescent="0.4">
      <c r="A114" s="3">
        <v>113</v>
      </c>
      <c r="B114" s="3" t="s">
        <v>22</v>
      </c>
      <c r="C114" s="3" t="s">
        <v>135</v>
      </c>
      <c r="D114" s="2" t="s">
        <v>132</v>
      </c>
      <c r="E114" s="2" t="s">
        <v>134</v>
      </c>
      <c r="F114" s="3" t="str">
        <f>"0225-21-7551  "</f>
        <v xml:space="preserve">0225-21-7551  </v>
      </c>
      <c r="G114" s="2" t="s">
        <v>49</v>
      </c>
    </row>
    <row r="115" spans="1:7" ht="37.5" x14ac:dyDescent="0.4">
      <c r="A115" s="3">
        <v>114</v>
      </c>
      <c r="B115" s="3" t="s">
        <v>22</v>
      </c>
      <c r="C115" s="3" t="s">
        <v>133</v>
      </c>
      <c r="D115" s="2" t="s">
        <v>132</v>
      </c>
      <c r="E115" s="2" t="s">
        <v>131</v>
      </c>
      <c r="F115" s="3" t="str">
        <f>"0225-21-7551  "</f>
        <v xml:space="preserve">0225-21-7551  </v>
      </c>
      <c r="G115" s="2" t="s">
        <v>49</v>
      </c>
    </row>
    <row r="116" spans="1:7" ht="37.5" x14ac:dyDescent="0.4">
      <c r="A116" s="3">
        <v>115</v>
      </c>
      <c r="B116" s="3" t="s">
        <v>4</v>
      </c>
      <c r="C116" s="3" t="s">
        <v>130</v>
      </c>
      <c r="D116" s="2" t="s">
        <v>129</v>
      </c>
      <c r="E116" s="2" t="str">
        <f>"石巻市桃生町中津山字八木167-4"</f>
        <v>石巻市桃生町中津山字八木167-4</v>
      </c>
      <c r="F116" s="3" t="str">
        <f>"0225-76-4024  "</f>
        <v xml:space="preserve">0225-76-4024  </v>
      </c>
      <c r="G116" s="2" t="s">
        <v>33</v>
      </c>
    </row>
    <row r="117" spans="1:7" x14ac:dyDescent="0.4">
      <c r="A117" s="3">
        <v>116</v>
      </c>
      <c r="B117" s="3" t="s">
        <v>4</v>
      </c>
      <c r="C117" s="3" t="s">
        <v>128</v>
      </c>
      <c r="D117" s="2" t="s">
        <v>127</v>
      </c>
      <c r="E117" s="2" t="s">
        <v>126</v>
      </c>
      <c r="F117" s="3" t="str">
        <f>"022-365-5050  "</f>
        <v xml:space="preserve">022-365-5050  </v>
      </c>
      <c r="G117" s="2" t="s">
        <v>125</v>
      </c>
    </row>
    <row r="118" spans="1:7" ht="37.5" x14ac:dyDescent="0.4">
      <c r="A118" s="3">
        <v>117</v>
      </c>
      <c r="B118" s="3" t="s">
        <v>4</v>
      </c>
      <c r="C118" s="3" t="s">
        <v>124</v>
      </c>
      <c r="D118" s="2" t="s">
        <v>123</v>
      </c>
      <c r="E118" s="2" t="str">
        <f>"多賀城市東田中字志引85-1"</f>
        <v>多賀城市東田中字志引85-1</v>
      </c>
      <c r="F118" s="3" t="str">
        <f>"022-354-0231  "</f>
        <v xml:space="preserve">022-354-0231  </v>
      </c>
      <c r="G118" s="2" t="s">
        <v>122</v>
      </c>
    </row>
    <row r="119" spans="1:7" x14ac:dyDescent="0.4">
      <c r="A119" s="3">
        <v>118</v>
      </c>
      <c r="B119" s="3" t="s">
        <v>4</v>
      </c>
      <c r="C119" s="3" t="s">
        <v>121</v>
      </c>
      <c r="D119" s="2" t="s">
        <v>120</v>
      </c>
      <c r="E119" s="2" t="s">
        <v>119</v>
      </c>
      <c r="F119" s="3" t="str">
        <f>"022-364-1312  "</f>
        <v xml:space="preserve">022-364-1312  </v>
      </c>
      <c r="G119" s="2" t="s">
        <v>118</v>
      </c>
    </row>
    <row r="120" spans="1:7" x14ac:dyDescent="0.4">
      <c r="A120" s="3">
        <v>119</v>
      </c>
      <c r="B120" s="3" t="s">
        <v>4</v>
      </c>
      <c r="C120" s="3" t="s">
        <v>117</v>
      </c>
      <c r="D120" s="2" t="s">
        <v>116</v>
      </c>
      <c r="E120" s="2" t="str">
        <f>"大崎市古川駅南1-8-1"</f>
        <v>大崎市古川駅南1-8-1</v>
      </c>
      <c r="F120" s="3" t="str">
        <f>"0229-91-8741  "</f>
        <v xml:space="preserve">0229-91-8741  </v>
      </c>
      <c r="G120" s="2" t="s">
        <v>78</v>
      </c>
    </row>
    <row r="121" spans="1:7" ht="37.5" x14ac:dyDescent="0.4">
      <c r="A121" s="3">
        <v>120</v>
      </c>
      <c r="B121" s="3" t="s">
        <v>4</v>
      </c>
      <c r="C121" s="3" t="s">
        <v>115</v>
      </c>
      <c r="D121" s="2" t="s">
        <v>112</v>
      </c>
      <c r="E121" s="2" t="str">
        <f>"大崎市古川台町　４－３６"</f>
        <v>大崎市古川台町　４－３６</v>
      </c>
      <c r="F121" s="3" t="str">
        <f>"0229-22-6111  "</f>
        <v xml:space="preserve">0229-22-6111  </v>
      </c>
      <c r="G121" s="2" t="s">
        <v>5</v>
      </c>
    </row>
    <row r="122" spans="1:7" ht="37.5" x14ac:dyDescent="0.4">
      <c r="A122" s="3">
        <v>121</v>
      </c>
      <c r="B122" s="3" t="s">
        <v>4</v>
      </c>
      <c r="C122" s="3" t="s">
        <v>114</v>
      </c>
      <c r="D122" s="2" t="s">
        <v>112</v>
      </c>
      <c r="E122" s="2" t="str">
        <f>"大崎市古川台町　４－３６"</f>
        <v>大崎市古川台町　４－３６</v>
      </c>
      <c r="F122" s="3" t="str">
        <f>"0229-22-6111  "</f>
        <v xml:space="preserve">0229-22-6111  </v>
      </c>
      <c r="G122" s="2" t="s">
        <v>5</v>
      </c>
    </row>
    <row r="123" spans="1:7" ht="37.5" x14ac:dyDescent="0.4">
      <c r="A123" s="3">
        <v>122</v>
      </c>
      <c r="B123" s="3" t="s">
        <v>4</v>
      </c>
      <c r="C123" s="3" t="s">
        <v>113</v>
      </c>
      <c r="D123" s="2" t="s">
        <v>112</v>
      </c>
      <c r="E123" s="2" t="str">
        <f>"大崎市古川台町　４－３６"</f>
        <v>大崎市古川台町　４－３６</v>
      </c>
      <c r="F123" s="3" t="str">
        <f>"0229-22-6111  "</f>
        <v xml:space="preserve">0229-22-6111  </v>
      </c>
      <c r="G123" s="2" t="s">
        <v>5</v>
      </c>
    </row>
    <row r="124" spans="1:7" x14ac:dyDescent="0.4">
      <c r="A124" s="3">
        <v>123</v>
      </c>
      <c r="B124" s="3" t="s">
        <v>4</v>
      </c>
      <c r="C124" s="3" t="s">
        <v>111</v>
      </c>
      <c r="D124" s="2" t="s">
        <v>100</v>
      </c>
      <c r="E124" s="2" t="str">
        <f>"大崎市古川穂波3-8-1"</f>
        <v>大崎市古川穂波3-8-1</v>
      </c>
      <c r="F124" s="3" t="str">
        <f t="shared" ref="F124:F131" si="5">"0229-23-3311  "</f>
        <v xml:space="preserve">0229-23-3311  </v>
      </c>
      <c r="G124" s="2" t="s">
        <v>103</v>
      </c>
    </row>
    <row r="125" spans="1:7" x14ac:dyDescent="0.4">
      <c r="A125" s="3">
        <v>124</v>
      </c>
      <c r="B125" s="3" t="s">
        <v>4</v>
      </c>
      <c r="C125" s="3" t="s">
        <v>110</v>
      </c>
      <c r="D125" s="2" t="s">
        <v>100</v>
      </c>
      <c r="E125" s="2" t="s">
        <v>109</v>
      </c>
      <c r="F125" s="3" t="str">
        <f t="shared" si="5"/>
        <v xml:space="preserve">0229-23-3311  </v>
      </c>
      <c r="G125" s="2" t="s">
        <v>108</v>
      </c>
    </row>
    <row r="126" spans="1:7" x14ac:dyDescent="0.4">
      <c r="A126" s="3">
        <v>125</v>
      </c>
      <c r="B126" s="3" t="s">
        <v>4</v>
      </c>
      <c r="C126" s="3" t="s">
        <v>107</v>
      </c>
      <c r="D126" s="2" t="s">
        <v>100</v>
      </c>
      <c r="E126" s="2" t="s">
        <v>99</v>
      </c>
      <c r="F126" s="3" t="str">
        <f t="shared" si="5"/>
        <v xml:space="preserve">0229-23-3311  </v>
      </c>
      <c r="G126" s="2" t="s">
        <v>33</v>
      </c>
    </row>
    <row r="127" spans="1:7" x14ac:dyDescent="0.4">
      <c r="A127" s="3">
        <v>126</v>
      </c>
      <c r="B127" s="3" t="s">
        <v>4</v>
      </c>
      <c r="C127" s="3" t="s">
        <v>106</v>
      </c>
      <c r="D127" s="2" t="s">
        <v>100</v>
      </c>
      <c r="E127" s="2" t="s">
        <v>99</v>
      </c>
      <c r="F127" s="3" t="str">
        <f t="shared" si="5"/>
        <v xml:space="preserve">0229-23-3311  </v>
      </c>
      <c r="G127" s="2" t="s">
        <v>98</v>
      </c>
    </row>
    <row r="128" spans="1:7" x14ac:dyDescent="0.4">
      <c r="A128" s="3">
        <v>127</v>
      </c>
      <c r="B128" s="3" t="s">
        <v>4</v>
      </c>
      <c r="C128" s="3" t="s">
        <v>105</v>
      </c>
      <c r="D128" s="2" t="s">
        <v>100</v>
      </c>
      <c r="E128" s="2" t="s">
        <v>99</v>
      </c>
      <c r="F128" s="3" t="str">
        <f t="shared" si="5"/>
        <v xml:space="preserve">0229-23-3311  </v>
      </c>
      <c r="G128" s="2" t="s">
        <v>33</v>
      </c>
    </row>
    <row r="129" spans="1:7" x14ac:dyDescent="0.4">
      <c r="A129" s="3">
        <v>128</v>
      </c>
      <c r="B129" s="3" t="s">
        <v>4</v>
      </c>
      <c r="C129" s="3" t="s">
        <v>104</v>
      </c>
      <c r="D129" s="2" t="s">
        <v>100</v>
      </c>
      <c r="E129" s="2" t="s">
        <v>99</v>
      </c>
      <c r="F129" s="3" t="str">
        <f t="shared" si="5"/>
        <v xml:space="preserve">0229-23-3311  </v>
      </c>
      <c r="G129" s="2" t="s">
        <v>103</v>
      </c>
    </row>
    <row r="130" spans="1:7" x14ac:dyDescent="0.4">
      <c r="A130" s="3">
        <v>129</v>
      </c>
      <c r="B130" s="3" t="s">
        <v>4</v>
      </c>
      <c r="C130" s="3" t="s">
        <v>102</v>
      </c>
      <c r="D130" s="2" t="s">
        <v>100</v>
      </c>
      <c r="E130" s="2" t="s">
        <v>99</v>
      </c>
      <c r="F130" s="3" t="str">
        <f t="shared" si="5"/>
        <v xml:space="preserve">0229-23-3311  </v>
      </c>
      <c r="G130" s="2" t="s">
        <v>33</v>
      </c>
    </row>
    <row r="131" spans="1:7" x14ac:dyDescent="0.4">
      <c r="A131" s="3">
        <v>130</v>
      </c>
      <c r="B131" s="3" t="s">
        <v>4</v>
      </c>
      <c r="C131" s="3" t="s">
        <v>101</v>
      </c>
      <c r="D131" s="2" t="s">
        <v>100</v>
      </c>
      <c r="E131" s="2" t="s">
        <v>99</v>
      </c>
      <c r="F131" s="3" t="str">
        <f t="shared" si="5"/>
        <v xml:space="preserve">0229-23-3311  </v>
      </c>
      <c r="G131" s="2" t="s">
        <v>98</v>
      </c>
    </row>
    <row r="132" spans="1:7" x14ac:dyDescent="0.4">
      <c r="A132" s="3">
        <v>131</v>
      </c>
      <c r="B132" s="3" t="s">
        <v>4</v>
      </c>
      <c r="C132" s="3" t="s">
        <v>97</v>
      </c>
      <c r="D132" s="2" t="s">
        <v>96</v>
      </c>
      <c r="E132" s="2" t="str">
        <f>"大崎市鹿島台木間塚字小谷地３８３－５"</f>
        <v>大崎市鹿島台木間塚字小谷地３８３－５</v>
      </c>
      <c r="F132" s="3" t="str">
        <f>"0229-56-6111  "</f>
        <v xml:space="preserve">0229-56-6111  </v>
      </c>
      <c r="G132" s="2" t="s">
        <v>5</v>
      </c>
    </row>
    <row r="133" spans="1:7" x14ac:dyDescent="0.4">
      <c r="A133" s="3">
        <v>132</v>
      </c>
      <c r="B133" s="3" t="s">
        <v>4</v>
      </c>
      <c r="C133" s="3" t="s">
        <v>95</v>
      </c>
      <c r="D133" s="2" t="s">
        <v>94</v>
      </c>
      <c r="E133" s="2" t="str">
        <f>"大崎市中島町２－３９"</f>
        <v>大崎市中島町２－３９</v>
      </c>
      <c r="F133" s="3" t="str">
        <f>"0229-21-0087  "</f>
        <v xml:space="preserve">0229-21-0087  </v>
      </c>
      <c r="G133" s="2" t="s">
        <v>93</v>
      </c>
    </row>
    <row r="134" spans="1:7" x14ac:dyDescent="0.4">
      <c r="A134" s="3">
        <v>133</v>
      </c>
      <c r="B134" s="3" t="s">
        <v>22</v>
      </c>
      <c r="C134" s="3" t="s">
        <v>92</v>
      </c>
      <c r="D134" s="2" t="s">
        <v>91</v>
      </c>
      <c r="E134" s="2" t="str">
        <f>"登米市中田町石森字加賀野２－５－２５"</f>
        <v>登米市中田町石森字加賀野２－５－２５</v>
      </c>
      <c r="F134" s="3" t="str">
        <f>"0220-35-1066  "</f>
        <v xml:space="preserve">0220-35-1066  </v>
      </c>
      <c r="G134" s="2" t="s">
        <v>5</v>
      </c>
    </row>
    <row r="135" spans="1:7" ht="37.5" x14ac:dyDescent="0.4">
      <c r="A135" s="3">
        <v>134</v>
      </c>
      <c r="B135" s="3" t="s">
        <v>4</v>
      </c>
      <c r="C135" s="3" t="s">
        <v>90</v>
      </c>
      <c r="D135" s="2" t="s">
        <v>88</v>
      </c>
      <c r="E135" s="2" t="str">
        <f>"登米市中田町石森字加賀野２丁目２５－２４"</f>
        <v>登米市中田町石森字加賀野２丁目２５－２４</v>
      </c>
      <c r="F135" s="3" t="str">
        <f>"0220-35-1161  "</f>
        <v xml:space="preserve">0220-35-1161  </v>
      </c>
      <c r="G135" s="2" t="s">
        <v>87</v>
      </c>
    </row>
    <row r="136" spans="1:7" ht="37.5" x14ac:dyDescent="0.4">
      <c r="A136" s="3">
        <v>135</v>
      </c>
      <c r="B136" s="3" t="s">
        <v>4</v>
      </c>
      <c r="C136" s="3" t="s">
        <v>89</v>
      </c>
      <c r="D136" s="2" t="s">
        <v>88</v>
      </c>
      <c r="E136" s="2" t="str">
        <f>"登米市中田町石森字加賀野２丁目２５－２４"</f>
        <v>登米市中田町石森字加賀野２丁目２５－２４</v>
      </c>
      <c r="F136" s="3" t="str">
        <f>"0220-35-1161  "</f>
        <v xml:space="preserve">0220-35-1161  </v>
      </c>
      <c r="G136" s="2" t="s">
        <v>87</v>
      </c>
    </row>
    <row r="137" spans="1:7" x14ac:dyDescent="0.4">
      <c r="A137" s="3">
        <v>136</v>
      </c>
      <c r="B137" s="3" t="s">
        <v>4</v>
      </c>
      <c r="C137" s="3" t="s">
        <v>86</v>
      </c>
      <c r="D137" s="2" t="s">
        <v>85</v>
      </c>
      <c r="E137" s="2" t="str">
        <f>"登米市登米町日野渡内ノ目329-1"</f>
        <v>登米市登米町日野渡内ノ目329-1</v>
      </c>
      <c r="F137" s="3" t="str">
        <f>"0220-52-2303  "</f>
        <v xml:space="preserve">0220-52-2303  </v>
      </c>
      <c r="G137" s="2" t="s">
        <v>49</v>
      </c>
    </row>
    <row r="138" spans="1:7" x14ac:dyDescent="0.4">
      <c r="A138" s="3">
        <v>137</v>
      </c>
      <c r="B138" s="3" t="s">
        <v>4</v>
      </c>
      <c r="C138" s="3" t="s">
        <v>84</v>
      </c>
      <c r="D138" s="2" t="s">
        <v>82</v>
      </c>
      <c r="E138" s="2" t="s">
        <v>81</v>
      </c>
      <c r="F138" s="3" t="str">
        <f>"0220-22-5511  "</f>
        <v xml:space="preserve">0220-22-5511  </v>
      </c>
      <c r="G138" s="2" t="s">
        <v>10</v>
      </c>
    </row>
    <row r="139" spans="1:7" x14ac:dyDescent="0.4">
      <c r="A139" s="3">
        <v>138</v>
      </c>
      <c r="B139" s="3" t="s">
        <v>22</v>
      </c>
      <c r="C139" s="3" t="s">
        <v>83</v>
      </c>
      <c r="D139" s="2" t="s">
        <v>82</v>
      </c>
      <c r="E139" s="2" t="s">
        <v>81</v>
      </c>
      <c r="F139" s="3" t="str">
        <f>"0220-22-5511  "</f>
        <v xml:space="preserve">0220-22-5511  </v>
      </c>
      <c r="G139" s="2" t="s">
        <v>33</v>
      </c>
    </row>
    <row r="140" spans="1:7" x14ac:dyDescent="0.4">
      <c r="A140" s="3">
        <v>139</v>
      </c>
      <c r="B140" s="3" t="s">
        <v>4</v>
      </c>
      <c r="C140" s="3" t="s">
        <v>80</v>
      </c>
      <c r="D140" s="2" t="s">
        <v>79</v>
      </c>
      <c r="E140" s="2" t="str">
        <f>"登米市迫町佐沼字江合１丁目８－１"</f>
        <v>登米市迫町佐沼字江合１丁目８－１</v>
      </c>
      <c r="F140" s="3" t="str">
        <f>"0220-21-5550  "</f>
        <v xml:space="preserve">0220-21-5550  </v>
      </c>
      <c r="G140" s="2" t="s">
        <v>78</v>
      </c>
    </row>
    <row r="141" spans="1:7" ht="37.5" x14ac:dyDescent="0.4">
      <c r="A141" s="3">
        <v>140</v>
      </c>
      <c r="B141" s="3" t="s">
        <v>22</v>
      </c>
      <c r="C141" s="3" t="s">
        <v>77</v>
      </c>
      <c r="D141" s="2" t="s">
        <v>76</v>
      </c>
      <c r="E141" s="2" t="s">
        <v>75</v>
      </c>
      <c r="F141" s="3" t="str">
        <f>"0220-23-9832  "</f>
        <v xml:space="preserve">0220-23-9832  </v>
      </c>
      <c r="G141" s="2" t="s">
        <v>74</v>
      </c>
    </row>
    <row r="142" spans="1:7" ht="37.5" x14ac:dyDescent="0.4">
      <c r="A142" s="3">
        <v>141</v>
      </c>
      <c r="B142" s="3" t="s">
        <v>4</v>
      </c>
      <c r="C142" s="3" t="s">
        <v>73</v>
      </c>
      <c r="D142" s="2" t="s">
        <v>72</v>
      </c>
      <c r="E142" s="2" t="s">
        <v>71</v>
      </c>
      <c r="F142" s="3" t="str">
        <f>"0225-76-3420  "</f>
        <v xml:space="preserve">0225-76-3420  </v>
      </c>
      <c r="G142" s="2" t="s">
        <v>70</v>
      </c>
    </row>
    <row r="143" spans="1:7" x14ac:dyDescent="0.4">
      <c r="A143" s="3">
        <v>142</v>
      </c>
      <c r="B143" s="3" t="s">
        <v>4</v>
      </c>
      <c r="C143" s="3" t="s">
        <v>69</v>
      </c>
      <c r="D143" s="2" t="s">
        <v>68</v>
      </c>
      <c r="E143" s="2" t="str">
        <f>"東松島市赤井字川前４番１－６"</f>
        <v>東松島市赤井字川前４番１－６</v>
      </c>
      <c r="F143" s="3" t="str">
        <f>"0225-98-8617  "</f>
        <v xml:space="preserve">0225-98-8617  </v>
      </c>
      <c r="G143" s="2" t="s">
        <v>10</v>
      </c>
    </row>
    <row r="144" spans="1:7" x14ac:dyDescent="0.4">
      <c r="A144" s="3">
        <v>143</v>
      </c>
      <c r="B144" s="3" t="s">
        <v>4</v>
      </c>
      <c r="C144" s="3" t="s">
        <v>67</v>
      </c>
      <c r="D144" s="2" t="s">
        <v>66</v>
      </c>
      <c r="E144" s="2" t="str">
        <f>"東松島市赤井字台53-7"</f>
        <v>東松島市赤井字台53-7</v>
      </c>
      <c r="F144" s="3" t="str">
        <f>"0225-83-2111  "</f>
        <v xml:space="preserve">0225-83-2111  </v>
      </c>
      <c r="G144" s="2" t="s">
        <v>0</v>
      </c>
    </row>
    <row r="145" spans="1:7" ht="37.5" x14ac:dyDescent="0.4">
      <c r="A145" s="3">
        <v>144</v>
      </c>
      <c r="B145" s="3" t="s">
        <v>4</v>
      </c>
      <c r="C145" s="3" t="s">
        <v>65</v>
      </c>
      <c r="D145" s="2" t="s">
        <v>64</v>
      </c>
      <c r="E145" s="2" t="s">
        <v>63</v>
      </c>
      <c r="F145" s="3" t="str">
        <f>"0225-83-8830  "</f>
        <v xml:space="preserve">0225-83-8830  </v>
      </c>
      <c r="G145" s="2" t="s">
        <v>62</v>
      </c>
    </row>
    <row r="146" spans="1:7" ht="37.5" x14ac:dyDescent="0.4">
      <c r="A146" s="3">
        <v>145</v>
      </c>
      <c r="B146" s="3" t="s">
        <v>4</v>
      </c>
      <c r="C146" s="3" t="s">
        <v>61</v>
      </c>
      <c r="D146" s="2" t="s">
        <v>60</v>
      </c>
      <c r="E146" s="2" t="str">
        <f>"白石市字清水小路６－３"</f>
        <v>白石市字清水小路６－３</v>
      </c>
      <c r="F146" s="3" t="str">
        <f>"0224-25-1181  "</f>
        <v xml:space="preserve">0224-25-1181  </v>
      </c>
      <c r="G146" s="2" t="s">
        <v>59</v>
      </c>
    </row>
    <row r="147" spans="1:7" x14ac:dyDescent="0.4">
      <c r="A147" s="3">
        <v>146</v>
      </c>
      <c r="B147" s="3" t="s">
        <v>4</v>
      </c>
      <c r="C147" s="3" t="s">
        <v>58</v>
      </c>
      <c r="D147" s="2" t="s">
        <v>57</v>
      </c>
      <c r="E147" s="2" t="str">
        <f>"白石市沢端町　１－３７"</f>
        <v>白石市沢端町　１－３７</v>
      </c>
      <c r="F147" s="3" t="str">
        <f>"0224-25-2210  "</f>
        <v xml:space="preserve">0224-25-2210  </v>
      </c>
      <c r="G147" s="2" t="s">
        <v>33</v>
      </c>
    </row>
    <row r="148" spans="1:7" x14ac:dyDescent="0.4">
      <c r="A148" s="3">
        <v>147</v>
      </c>
      <c r="B148" s="3" t="s">
        <v>4</v>
      </c>
      <c r="C148" s="3" t="s">
        <v>56</v>
      </c>
      <c r="D148" s="2" t="s">
        <v>55</v>
      </c>
      <c r="E148" s="2" t="s">
        <v>54</v>
      </c>
      <c r="F148" s="3" t="str">
        <f>"0224-25-2145  "</f>
        <v xml:space="preserve">0224-25-2145  </v>
      </c>
      <c r="G148" s="2" t="s">
        <v>33</v>
      </c>
    </row>
    <row r="149" spans="1:7" ht="37.5" x14ac:dyDescent="0.4">
      <c r="A149" s="3">
        <v>148</v>
      </c>
      <c r="B149" s="3" t="s">
        <v>4</v>
      </c>
      <c r="C149" s="3" t="s">
        <v>53</v>
      </c>
      <c r="D149" s="2" t="s">
        <v>52</v>
      </c>
      <c r="E149" s="2" t="str">
        <f>"富谷市ひより台１－４５－１"</f>
        <v>富谷市ひより台１－４５－１</v>
      </c>
      <c r="F149" s="3" t="str">
        <f>"022-358-2872  "</f>
        <v xml:space="preserve">022-358-2872  </v>
      </c>
      <c r="G149" s="2" t="s">
        <v>33</v>
      </c>
    </row>
    <row r="150" spans="1:7" x14ac:dyDescent="0.4">
      <c r="A150" s="3">
        <v>149</v>
      </c>
      <c r="B150" s="3" t="s">
        <v>4</v>
      </c>
      <c r="C150" s="3" t="s">
        <v>51</v>
      </c>
      <c r="D150" s="2" t="s">
        <v>50</v>
      </c>
      <c r="E150" s="2" t="str">
        <f>"富谷市ひより台1-45-1"</f>
        <v>富谷市ひより台1-45-1</v>
      </c>
      <c r="F150" s="3" t="str">
        <f>"022-358-2872  "</f>
        <v xml:space="preserve">022-358-2872  </v>
      </c>
      <c r="G150" s="2" t="s">
        <v>49</v>
      </c>
    </row>
    <row r="151" spans="1:7" x14ac:dyDescent="0.4">
      <c r="A151" s="3">
        <v>150</v>
      </c>
      <c r="B151" s="3" t="s">
        <v>4</v>
      </c>
      <c r="C151" s="3" t="s">
        <v>48</v>
      </c>
      <c r="D151" s="2" t="s">
        <v>47</v>
      </c>
      <c r="E151" s="2" t="str">
        <f>"富谷市上桜木2-1-6"</f>
        <v>富谷市上桜木2-1-6</v>
      </c>
      <c r="F151" s="3" t="str">
        <f>"022-779-1470  "</f>
        <v xml:space="preserve">022-779-1470  </v>
      </c>
      <c r="G151" s="2" t="s">
        <v>46</v>
      </c>
    </row>
    <row r="152" spans="1:7" ht="37.5" x14ac:dyDescent="0.4">
      <c r="A152" s="3">
        <v>151</v>
      </c>
      <c r="B152" s="3" t="s">
        <v>4</v>
      </c>
      <c r="C152" s="3" t="s">
        <v>45</v>
      </c>
      <c r="D152" s="2" t="s">
        <v>44</v>
      </c>
      <c r="E152" s="2" t="s">
        <v>43</v>
      </c>
      <c r="F152" s="3" t="str">
        <f>"022-779-1470  "</f>
        <v xml:space="preserve">022-779-1470  </v>
      </c>
      <c r="G152" s="2" t="s">
        <v>42</v>
      </c>
    </row>
    <row r="153" spans="1:7" x14ac:dyDescent="0.4">
      <c r="A153" s="3">
        <v>152</v>
      </c>
      <c r="B153" s="3" t="s">
        <v>4</v>
      </c>
      <c r="C153" s="3" t="s">
        <v>41</v>
      </c>
      <c r="D153" s="2" t="s">
        <v>40</v>
      </c>
      <c r="E153" s="2" t="str">
        <f>"富谷市富ケ丘２－１１－５４"</f>
        <v>富谷市富ケ丘２－１１－５４</v>
      </c>
      <c r="F153" s="3" t="str">
        <f>"022-343-8878  "</f>
        <v xml:space="preserve">022-343-8878  </v>
      </c>
      <c r="G153" s="2" t="s">
        <v>5</v>
      </c>
    </row>
    <row r="154" spans="1:7" x14ac:dyDescent="0.4">
      <c r="A154" s="3">
        <v>153</v>
      </c>
      <c r="B154" s="3" t="s">
        <v>4</v>
      </c>
      <c r="C154" s="3" t="s">
        <v>39</v>
      </c>
      <c r="D154" s="2" t="s">
        <v>38</v>
      </c>
      <c r="E154" s="2" t="str">
        <f>"富谷市明石台６－１－２０"</f>
        <v>富谷市明石台６－１－２０</v>
      </c>
      <c r="F154" s="3" t="str">
        <f>"022-346-1719  "</f>
        <v xml:space="preserve">022-346-1719  </v>
      </c>
      <c r="G154" s="2" t="s">
        <v>5</v>
      </c>
    </row>
    <row r="155" spans="1:7" ht="37.5" x14ac:dyDescent="0.4">
      <c r="A155" s="3">
        <v>154</v>
      </c>
      <c r="B155" s="3" t="s">
        <v>4</v>
      </c>
      <c r="C155" s="3" t="s">
        <v>37</v>
      </c>
      <c r="D155" s="2" t="s">
        <v>35</v>
      </c>
      <c r="E155" s="2" t="str">
        <f>"富谷市明石台７－１－５"</f>
        <v>富谷市明石台７－１－５</v>
      </c>
      <c r="F155" s="3" t="str">
        <f>"022-358-1976  "</f>
        <v xml:space="preserve">022-358-1976  </v>
      </c>
      <c r="G155" s="2" t="s">
        <v>33</v>
      </c>
    </row>
    <row r="156" spans="1:7" ht="37.5" x14ac:dyDescent="0.4">
      <c r="A156" s="3">
        <v>155</v>
      </c>
      <c r="B156" s="3" t="s">
        <v>4</v>
      </c>
      <c r="C156" s="3" t="s">
        <v>36</v>
      </c>
      <c r="D156" s="2" t="s">
        <v>35</v>
      </c>
      <c r="E156" s="2" t="s">
        <v>34</v>
      </c>
      <c r="F156" s="3" t="str">
        <f>"022-358-1976  "</f>
        <v xml:space="preserve">022-358-1976  </v>
      </c>
      <c r="G156" s="2" t="s">
        <v>33</v>
      </c>
    </row>
    <row r="157" spans="1:7" ht="37.5" x14ac:dyDescent="0.4">
      <c r="A157" s="3">
        <v>156</v>
      </c>
      <c r="B157" s="3" t="s">
        <v>4</v>
      </c>
      <c r="C157" s="3" t="s">
        <v>32</v>
      </c>
      <c r="D157" s="2" t="s">
        <v>31</v>
      </c>
      <c r="E157" s="2" t="s">
        <v>30</v>
      </c>
      <c r="F157" s="3" t="str">
        <f>"0226-46-3646  "</f>
        <v xml:space="preserve">0226-46-3646  </v>
      </c>
      <c r="G157" s="2" t="s">
        <v>29</v>
      </c>
    </row>
    <row r="158" spans="1:7" ht="56.25" x14ac:dyDescent="0.4">
      <c r="A158" s="3">
        <v>157</v>
      </c>
      <c r="B158" s="3" t="s">
        <v>4</v>
      </c>
      <c r="C158" s="3" t="s">
        <v>28</v>
      </c>
      <c r="D158" s="2" t="s">
        <v>27</v>
      </c>
      <c r="E158" s="2" t="str">
        <f>"名取市愛島塩手字野田山４７－１"</f>
        <v>名取市愛島塩手字野田山４７－１</v>
      </c>
      <c r="F158" s="3" t="str">
        <f>"022-384-3151  "</f>
        <v xml:space="preserve">022-384-3151  </v>
      </c>
      <c r="G158" s="2" t="s">
        <v>26</v>
      </c>
    </row>
    <row r="159" spans="1:7" x14ac:dyDescent="0.4">
      <c r="A159" s="3">
        <v>158</v>
      </c>
      <c r="B159" s="3" t="s">
        <v>22</v>
      </c>
      <c r="C159" s="3" t="s">
        <v>25</v>
      </c>
      <c r="D159" s="2" t="s">
        <v>20</v>
      </c>
      <c r="E159" s="2" t="str">
        <f>"名取市愛島塩手字野田山４７－１"</f>
        <v>名取市愛島塩手字野田山４７－１</v>
      </c>
      <c r="F159" s="3" t="str">
        <f>"022-384-3151  "</f>
        <v xml:space="preserve">022-384-3151  </v>
      </c>
      <c r="G159" s="2" t="s">
        <v>24</v>
      </c>
    </row>
    <row r="160" spans="1:7" x14ac:dyDescent="0.4">
      <c r="A160" s="3">
        <v>159</v>
      </c>
      <c r="B160" s="3" t="s">
        <v>22</v>
      </c>
      <c r="C160" s="3" t="s">
        <v>23</v>
      </c>
      <c r="D160" s="2" t="s">
        <v>20</v>
      </c>
      <c r="E160" s="2" t="str">
        <f>"名取市愛島塩手字野田山４７－１"</f>
        <v>名取市愛島塩手字野田山４７－１</v>
      </c>
      <c r="F160" s="3" t="str">
        <f>"022-384-3151  "</f>
        <v xml:space="preserve">022-384-3151  </v>
      </c>
      <c r="G160" s="2" t="s">
        <v>19</v>
      </c>
    </row>
    <row r="161" spans="1:7" x14ac:dyDescent="0.4">
      <c r="A161" s="3">
        <v>160</v>
      </c>
      <c r="B161" s="3" t="s">
        <v>22</v>
      </c>
      <c r="C161" s="3" t="s">
        <v>21</v>
      </c>
      <c r="D161" s="2" t="s">
        <v>20</v>
      </c>
      <c r="E161" s="2" t="str">
        <f>"名取市愛島塩手字野田山47-1"</f>
        <v>名取市愛島塩手字野田山47-1</v>
      </c>
      <c r="F161" s="3" t="str">
        <f>"022-384-3151  "</f>
        <v xml:space="preserve">022-384-3151  </v>
      </c>
      <c r="G161" s="2" t="s">
        <v>19</v>
      </c>
    </row>
    <row r="162" spans="1:7" ht="37.5" x14ac:dyDescent="0.4">
      <c r="A162" s="3">
        <v>161</v>
      </c>
      <c r="B162" s="3" t="s">
        <v>4</v>
      </c>
      <c r="C162" s="3" t="s">
        <v>18</v>
      </c>
      <c r="D162" s="2" t="s">
        <v>17</v>
      </c>
      <c r="E162" s="2" t="s">
        <v>16</v>
      </c>
      <c r="F162" s="3" t="str">
        <f>"022-797-9393  "</f>
        <v xml:space="preserve">022-797-9393  </v>
      </c>
      <c r="G162" s="2" t="s">
        <v>15</v>
      </c>
    </row>
    <row r="163" spans="1:7" ht="37.5" x14ac:dyDescent="0.4">
      <c r="A163" s="3">
        <v>162</v>
      </c>
      <c r="B163" s="3" t="s">
        <v>4</v>
      </c>
      <c r="C163" s="3" t="s">
        <v>14</v>
      </c>
      <c r="D163" s="2" t="s">
        <v>11</v>
      </c>
      <c r="E163" s="2" t="str">
        <f>"名取市手倉田八幡３３８－８"</f>
        <v>名取市手倉田八幡３３８－８</v>
      </c>
      <c r="F163" s="3" t="str">
        <f>"022-381-6868  "</f>
        <v xml:space="preserve">022-381-6868  </v>
      </c>
      <c r="G163" s="2" t="s">
        <v>13</v>
      </c>
    </row>
    <row r="164" spans="1:7" ht="37.5" x14ac:dyDescent="0.4">
      <c r="A164" s="3">
        <v>163</v>
      </c>
      <c r="B164" s="3" t="s">
        <v>4</v>
      </c>
      <c r="C164" s="3" t="s">
        <v>12</v>
      </c>
      <c r="D164" s="2" t="s">
        <v>11</v>
      </c>
      <c r="E164" s="2" t="str">
        <f>"名取市手倉田八幡３３８－８"</f>
        <v>名取市手倉田八幡３３８－８</v>
      </c>
      <c r="F164" s="3" t="str">
        <f>"022-381-6868  "</f>
        <v xml:space="preserve">022-381-6868  </v>
      </c>
      <c r="G164" s="2" t="s">
        <v>10</v>
      </c>
    </row>
    <row r="165" spans="1:7" ht="37.5" x14ac:dyDescent="0.4">
      <c r="A165" s="3">
        <v>164</v>
      </c>
      <c r="B165" s="3" t="s">
        <v>4</v>
      </c>
      <c r="C165" s="3" t="s">
        <v>9</v>
      </c>
      <c r="D165" s="2" t="s">
        <v>8</v>
      </c>
      <c r="E165" s="2" t="str">
        <f>"名取市増田 2-6-12"</f>
        <v>名取市増田 2-6-12</v>
      </c>
      <c r="F165" s="3" t="str">
        <f>"022-384-3428  "</f>
        <v xml:space="preserve">022-384-3428  </v>
      </c>
      <c r="G165" s="2" t="s">
        <v>5</v>
      </c>
    </row>
    <row r="166" spans="1:7" x14ac:dyDescent="0.4">
      <c r="A166" s="3">
        <v>165</v>
      </c>
      <c r="B166" s="3" t="s">
        <v>4</v>
      </c>
      <c r="C166" s="3" t="s">
        <v>7</v>
      </c>
      <c r="D166" s="2" t="s">
        <v>6</v>
      </c>
      <c r="E166" s="2" t="str">
        <f>"名取市杜せきのした2－6－5"</f>
        <v>名取市杜せきのした2－6－5</v>
      </c>
      <c r="F166" s="3" t="str">
        <f>"022-341-6288  "</f>
        <v xml:space="preserve">022-341-6288  </v>
      </c>
      <c r="G166" s="2" t="s">
        <v>5</v>
      </c>
    </row>
    <row r="167" spans="1:7" ht="37.5" x14ac:dyDescent="0.4">
      <c r="A167" s="3">
        <v>166</v>
      </c>
      <c r="B167" s="3" t="s">
        <v>4</v>
      </c>
      <c r="C167" s="3" t="s">
        <v>3</v>
      </c>
      <c r="D167" s="2" t="s">
        <v>2</v>
      </c>
      <c r="E167" s="2" t="s">
        <v>1</v>
      </c>
      <c r="F167" s="3" t="str">
        <f>"0223-37-1131  "</f>
        <v xml:space="preserve">0223-37-1131  </v>
      </c>
      <c r="G167" s="2" t="s">
        <v>0</v>
      </c>
    </row>
  </sheetData>
  <autoFilter ref="B1:G167"/>
  <phoneticPr fontId="1"/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指定医（小慢）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2026-04-01T02:27:20Z</cp:lastPrinted>
  <dcterms:created xsi:type="dcterms:W3CDTF">2026-04-01T02:06:08Z</dcterms:created>
  <dcterms:modified xsi:type="dcterms:W3CDTF">2026-04-01T02:27:24Z</dcterms:modified>
</cp:coreProperties>
</file>